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прилож.№1 " sheetId="8" r:id="rId1"/>
  </sheets>
  <definedNames>
    <definedName name="_xlnm.Print_Area" localSheetId="0">'прилож.№1 '!$A$1:$K$178</definedName>
  </definedNames>
  <calcPr calcId="152511"/>
</workbook>
</file>

<file path=xl/calcChain.xml><?xml version="1.0" encoding="utf-8"?>
<calcChain xmlns="http://schemas.openxmlformats.org/spreadsheetml/2006/main">
  <c r="L150" i="8" l="1"/>
  <c r="G171" i="8" l="1"/>
  <c r="G169" i="8"/>
  <c r="G162" i="8"/>
  <c r="G159" i="8"/>
  <c r="G146" i="8"/>
  <c r="G137" i="8"/>
  <c r="G120" i="8"/>
  <c r="G108" i="8"/>
  <c r="G99" i="8"/>
  <c r="G86" i="8"/>
  <c r="G76" i="8"/>
  <c r="H67" i="8"/>
  <c r="I67" i="8"/>
  <c r="J67" i="8"/>
  <c r="K67" i="8"/>
  <c r="G67" i="8"/>
  <c r="G54" i="8"/>
  <c r="G41" i="8"/>
  <c r="G35" i="8"/>
  <c r="H31" i="8"/>
  <c r="I31" i="8"/>
  <c r="J31" i="8"/>
  <c r="K31" i="8"/>
  <c r="H27" i="8"/>
  <c r="I27" i="8"/>
  <c r="J27" i="8"/>
  <c r="K27" i="8"/>
  <c r="G27" i="8"/>
  <c r="G18" i="8"/>
  <c r="G15" i="8"/>
  <c r="H18" i="8"/>
  <c r="I18" i="8"/>
  <c r="J18" i="8"/>
  <c r="K18" i="8"/>
  <c r="H15" i="8"/>
  <c r="I15" i="8"/>
  <c r="J15" i="8"/>
  <c r="K15" i="8"/>
  <c r="K63" i="8" l="1"/>
  <c r="K97" i="8"/>
  <c r="K132" i="8"/>
  <c r="K73" i="8"/>
  <c r="K85" i="8"/>
  <c r="K65" i="8" l="1"/>
  <c r="K52" i="8"/>
  <c r="K131" i="8"/>
  <c r="K84" i="8"/>
  <c r="K47" i="8"/>
  <c r="K21" i="8"/>
  <c r="K130" i="8" l="1"/>
  <c r="K46" i="8"/>
  <c r="K20" i="8"/>
  <c r="G113" i="8" l="1"/>
  <c r="K94" i="8" l="1"/>
  <c r="G130" i="8" l="1"/>
  <c r="G131" i="8"/>
  <c r="G132" i="8"/>
  <c r="H120" i="8"/>
  <c r="I120" i="8"/>
  <c r="J120" i="8"/>
  <c r="K120" i="8"/>
  <c r="K24" i="8" l="1"/>
  <c r="K74" i="8"/>
  <c r="G93" i="8"/>
  <c r="G24" i="8"/>
  <c r="G153" i="8" l="1"/>
  <c r="G151" i="8"/>
  <c r="G152" i="8"/>
  <c r="G32" i="8" l="1"/>
  <c r="G33" i="8"/>
  <c r="G31" i="8" s="1"/>
  <c r="G175" i="8" s="1"/>
  <c r="G34" i="8"/>
  <c r="G28" i="8"/>
  <c r="H175" i="8" l="1"/>
  <c r="I175" i="8"/>
  <c r="J175" i="8"/>
  <c r="K175" i="8"/>
  <c r="K137" i="8" l="1"/>
  <c r="G138" i="8" l="1"/>
  <c r="J137" i="8"/>
  <c r="I137" i="8"/>
  <c r="H137" i="8"/>
  <c r="K129" i="8"/>
  <c r="G129" i="8"/>
  <c r="G147" i="8" l="1"/>
  <c r="K146" i="8"/>
  <c r="J146" i="8"/>
  <c r="I146" i="8"/>
  <c r="H146" i="8"/>
  <c r="H148" i="8"/>
  <c r="I148" i="8"/>
  <c r="J148" i="8"/>
  <c r="K148" i="8"/>
  <c r="G149" i="8"/>
  <c r="G148" i="8" s="1"/>
  <c r="G174" i="8"/>
  <c r="G124" i="8"/>
  <c r="G125" i="8"/>
  <c r="G126" i="8"/>
  <c r="G127" i="8"/>
  <c r="G128" i="8"/>
  <c r="K123" i="8"/>
  <c r="G114" i="8"/>
  <c r="G115" i="8"/>
  <c r="G116" i="8"/>
  <c r="G117" i="8"/>
  <c r="G118" i="8"/>
  <c r="G38" i="8"/>
  <c r="G39" i="8"/>
  <c r="G102" i="8"/>
  <c r="G103" i="8"/>
  <c r="G91" i="8"/>
  <c r="G79" i="8"/>
  <c r="G80" i="8"/>
  <c r="G81" i="8"/>
  <c r="G82" i="8"/>
  <c r="G89" i="8"/>
  <c r="G90" i="8"/>
  <c r="G92" i="8"/>
  <c r="G94" i="8"/>
  <c r="G70" i="8"/>
  <c r="G57" i="8"/>
  <c r="G58" i="8"/>
  <c r="G59" i="8"/>
  <c r="K60" i="8"/>
  <c r="K54" i="8" s="1"/>
  <c r="G48" i="8"/>
  <c r="G49" i="8"/>
  <c r="G50" i="8"/>
  <c r="G51" i="8"/>
  <c r="K45" i="8"/>
  <c r="K41" i="8" s="1"/>
  <c r="K25" i="8"/>
  <c r="G111" i="8"/>
  <c r="G112" i="8"/>
  <c r="G104" i="8"/>
  <c r="G105" i="8"/>
  <c r="G106" i="8"/>
  <c r="G95" i="8"/>
  <c r="G96" i="8"/>
  <c r="G97" i="8"/>
  <c r="G71" i="8"/>
  <c r="G72" i="8"/>
  <c r="G73" i="8"/>
  <c r="H76" i="8"/>
  <c r="I76" i="8"/>
  <c r="J76" i="8"/>
  <c r="K76" i="8"/>
  <c r="G83" i="8"/>
  <c r="G84" i="8"/>
  <c r="G85" i="8"/>
  <c r="G63" i="8"/>
  <c r="G64" i="8"/>
  <c r="G65" i="8"/>
  <c r="G46" i="8"/>
  <c r="G47" i="8"/>
  <c r="G52" i="8"/>
  <c r="G20" i="8"/>
  <c r="G21" i="8"/>
  <c r="G22" i="8"/>
  <c r="K23" i="8"/>
  <c r="G170" i="8"/>
  <c r="H169" i="8"/>
  <c r="I169" i="8"/>
  <c r="J169" i="8"/>
  <c r="K169" i="8"/>
  <c r="K162" i="8"/>
  <c r="G160" i="8"/>
  <c r="H159" i="8"/>
  <c r="I159" i="8"/>
  <c r="J159" i="8"/>
  <c r="K159" i="8"/>
  <c r="G164" i="8"/>
  <c r="G165" i="8"/>
  <c r="G166" i="8"/>
  <c r="G167" i="8"/>
  <c r="G168" i="8"/>
  <c r="G123" i="8" l="1"/>
  <c r="G122" i="8"/>
  <c r="G121" i="8"/>
  <c r="G119" i="8"/>
  <c r="G110" i="8"/>
  <c r="G109" i="8"/>
  <c r="K108" i="8"/>
  <c r="J108" i="8"/>
  <c r="I108" i="8"/>
  <c r="H108" i="8"/>
  <c r="G107" i="8"/>
  <c r="G101" i="8"/>
  <c r="G100" i="8"/>
  <c r="K99" i="8"/>
  <c r="J99" i="8"/>
  <c r="I99" i="8"/>
  <c r="H99" i="8"/>
  <c r="G98" i="8"/>
  <c r="G88" i="8"/>
  <c r="G87" i="8"/>
  <c r="K86" i="8"/>
  <c r="J86" i="8"/>
  <c r="I86" i="8"/>
  <c r="H86" i="8"/>
  <c r="G78" i="8"/>
  <c r="G77" i="8"/>
  <c r="G75" i="8"/>
  <c r="G74" i="8"/>
  <c r="G69" i="8"/>
  <c r="G68" i="8"/>
  <c r="G66" i="8"/>
  <c r="G62" i="8"/>
  <c r="G61" i="8"/>
  <c r="G60" i="8"/>
  <c r="G56" i="8"/>
  <c r="G55" i="8"/>
  <c r="J54" i="8"/>
  <c r="I54" i="8"/>
  <c r="H54" i="8"/>
  <c r="G53" i="8"/>
  <c r="G45" i="8"/>
  <c r="G44" i="8"/>
  <c r="G43" i="8"/>
  <c r="G42" i="8"/>
  <c r="J41" i="8"/>
  <c r="H41" i="8"/>
  <c r="G40" i="8"/>
  <c r="G37" i="8"/>
  <c r="K35" i="8"/>
  <c r="G36" i="8"/>
  <c r="J35" i="8"/>
  <c r="H35" i="8"/>
  <c r="G26" i="8"/>
  <c r="G25" i="8"/>
  <c r="G23" i="8"/>
  <c r="G19" i="8"/>
  <c r="G17" i="8"/>
  <c r="G16" i="8"/>
  <c r="I35" i="8" l="1"/>
  <c r="I41" i="8"/>
  <c r="G173" i="8" l="1"/>
  <c r="K150" i="8" l="1"/>
  <c r="J150" i="8"/>
  <c r="I150" i="8"/>
  <c r="H150" i="8"/>
  <c r="K154" i="8"/>
  <c r="J154" i="8"/>
  <c r="H154" i="8"/>
  <c r="G158" i="8"/>
  <c r="I154" i="8"/>
  <c r="G156" i="8"/>
  <c r="G172" i="8"/>
  <c r="K171" i="8"/>
  <c r="J171" i="8"/>
  <c r="I171" i="8"/>
  <c r="H171" i="8"/>
  <c r="G163" i="8"/>
  <c r="J162" i="8"/>
  <c r="I162" i="8"/>
  <c r="H162" i="8"/>
  <c r="G161" i="8"/>
  <c r="G155" i="8"/>
  <c r="G150" i="8" l="1"/>
  <c r="G157" i="8"/>
  <c r="G154" i="8" s="1"/>
</calcChain>
</file>

<file path=xl/sharedStrings.xml><?xml version="1.0" encoding="utf-8"?>
<sst xmlns="http://schemas.openxmlformats.org/spreadsheetml/2006/main" count="301" uniqueCount="140">
  <si>
    <t>(руб.)</t>
  </si>
  <si>
    <t>Бюджетные коды учреждений</t>
  </si>
  <si>
    <t>Сумма изменений      ( +  увеличение,  -  уменьшение)</t>
  </si>
  <si>
    <t>код</t>
  </si>
  <si>
    <t>ГОД</t>
  </si>
  <si>
    <t>в том числе по кварталам:</t>
  </si>
  <si>
    <t>осн.гр.</t>
  </si>
  <si>
    <t>орган.</t>
  </si>
  <si>
    <t>цел.ст.</t>
  </si>
  <si>
    <t>вид расх.</t>
  </si>
  <si>
    <t>подст.</t>
  </si>
  <si>
    <t>I</t>
  </si>
  <si>
    <t>II</t>
  </si>
  <si>
    <t>III</t>
  </si>
  <si>
    <t>IV</t>
  </si>
  <si>
    <t>515</t>
  </si>
  <si>
    <t>000000</t>
  </si>
  <si>
    <t>3007</t>
  </si>
  <si>
    <t>214</t>
  </si>
  <si>
    <t>397</t>
  </si>
  <si>
    <t>3008</t>
  </si>
  <si>
    <t>184</t>
  </si>
  <si>
    <t>396</t>
  </si>
  <si>
    <t>250</t>
  </si>
  <si>
    <t>Платные услуги в области образования</t>
  </si>
  <si>
    <t>Программа расход.средств налога на  содержание ЖФ и СКС</t>
  </si>
  <si>
    <t>Всего:</t>
  </si>
  <si>
    <t>Платные услуги в области культуры (ДШИ)</t>
  </si>
  <si>
    <t xml:space="preserve">Платные услуги службы соц.помощи </t>
  </si>
  <si>
    <t>3201</t>
  </si>
  <si>
    <t>310</t>
  </si>
  <si>
    <t>516</t>
  </si>
  <si>
    <t>457</t>
  </si>
  <si>
    <t>Субсидии РБ в дорожную отрасль</t>
  </si>
  <si>
    <t>130220</t>
  </si>
  <si>
    <t>к Решению Днестровского городского</t>
  </si>
  <si>
    <t>Совета народных депутатов</t>
  </si>
  <si>
    <t>№     от    . 05.2025г.</t>
  </si>
  <si>
    <t>"О внесении изменений в решение Днестровского</t>
  </si>
  <si>
    <t>"Об утверждении местного бюджета</t>
  </si>
  <si>
    <t>г. Днестровск на 2025 год", принятое</t>
  </si>
  <si>
    <t>на 22-ой  сессии 26 созыва 14 февраля 2025 г."</t>
  </si>
  <si>
    <t>Приложение № 1</t>
  </si>
  <si>
    <t>Изменения в местный бюджет г.Днестровск на 2025 год</t>
  </si>
  <si>
    <t>уменьшение субсидий из РБ</t>
  </si>
  <si>
    <t>увеличение программ на сумму свободных остатков</t>
  </si>
  <si>
    <t>субсидии из РБ текущего года</t>
  </si>
  <si>
    <t>110330</t>
  </si>
  <si>
    <t>111042</t>
  </si>
  <si>
    <t>130660</t>
  </si>
  <si>
    <t>платные услуги</t>
  </si>
  <si>
    <t>111070</t>
  </si>
  <si>
    <t>110100</t>
  </si>
  <si>
    <t>110200</t>
  </si>
  <si>
    <t>родительская  плата</t>
  </si>
  <si>
    <t>свободные остатки средств на 01.01.2025(погашение кредиторской задолженности за 2024 год</t>
  </si>
  <si>
    <t>130130</t>
  </si>
  <si>
    <t>0103</t>
  </si>
  <si>
    <t>010</t>
  </si>
  <si>
    <t>036</t>
  </si>
  <si>
    <t>027</t>
  </si>
  <si>
    <t>Содержание аппарата Госадминистрации</t>
  </si>
  <si>
    <t>110350</t>
  </si>
  <si>
    <t>110360</t>
  </si>
  <si>
    <t>110600</t>
  </si>
  <si>
    <t>0105</t>
  </si>
  <si>
    <t>073</t>
  </si>
  <si>
    <t>037</t>
  </si>
  <si>
    <t>272</t>
  </si>
  <si>
    <t>Централизованная бухгалтерия</t>
  </si>
  <si>
    <t>1301</t>
  </si>
  <si>
    <t>051</t>
  </si>
  <si>
    <t>400</t>
  </si>
  <si>
    <t>253</t>
  </si>
  <si>
    <t>Сады</t>
  </si>
  <si>
    <t>1303</t>
  </si>
  <si>
    <t>053</t>
  </si>
  <si>
    <t>401</t>
  </si>
  <si>
    <t>255</t>
  </si>
  <si>
    <t xml:space="preserve">Школы </t>
  </si>
  <si>
    <t>111045</t>
  </si>
  <si>
    <t>1309</t>
  </si>
  <si>
    <t>070</t>
  </si>
  <si>
    <t>407</t>
  </si>
  <si>
    <t>269</t>
  </si>
  <si>
    <t>ДШИ</t>
  </si>
  <si>
    <t>ДДЮЦ</t>
  </si>
  <si>
    <t>ДЮСШ</t>
  </si>
  <si>
    <t>1310</t>
  </si>
  <si>
    <t>015</t>
  </si>
  <si>
    <t>ДЮСШМУ "УНО,К,С,С"</t>
  </si>
  <si>
    <t>1402</t>
  </si>
  <si>
    <t>087</t>
  </si>
  <si>
    <t>410</t>
  </si>
  <si>
    <t>284</t>
  </si>
  <si>
    <t>библиотеки</t>
  </si>
  <si>
    <t>089</t>
  </si>
  <si>
    <t>280</t>
  </si>
  <si>
    <t>клубные учреждения</t>
  </si>
  <si>
    <t>111030</t>
  </si>
  <si>
    <t>240120</t>
  </si>
  <si>
    <t>240230</t>
  </si>
  <si>
    <t>240310</t>
  </si>
  <si>
    <t>240330</t>
  </si>
  <si>
    <t>290000</t>
  </si>
  <si>
    <t>110710</t>
  </si>
  <si>
    <t>Целевой сбор с градан</t>
  </si>
  <si>
    <t>110320</t>
  </si>
  <si>
    <t>111020</t>
  </si>
  <si>
    <t>110720</t>
  </si>
  <si>
    <t>110730</t>
  </si>
  <si>
    <t>110740</t>
  </si>
  <si>
    <t>111044</t>
  </si>
  <si>
    <t>3202</t>
  </si>
  <si>
    <t>130280</t>
  </si>
  <si>
    <t>111041</t>
  </si>
  <si>
    <t>3005</t>
  </si>
  <si>
    <t>205</t>
  </si>
  <si>
    <t>511</t>
  </si>
  <si>
    <t>394</t>
  </si>
  <si>
    <t>Выборы</t>
  </si>
  <si>
    <t>166</t>
  </si>
  <si>
    <t>362</t>
  </si>
  <si>
    <t>Экологический фонд</t>
  </si>
  <si>
    <t>Субсидии РБ в Фонд поддержки  территории города</t>
  </si>
  <si>
    <t>Средства РБ  для выплаты единовременной финансовой (материальной) помощи родителям (иным законным представителям) обучающихся первого класса организаций образования, реализующих основную образовательную программу начального общего образования</t>
  </si>
  <si>
    <t>0106</t>
  </si>
  <si>
    <t>011</t>
  </si>
  <si>
    <t>Днестровский городской Совет народных депутатов</t>
  </si>
  <si>
    <t>1503</t>
  </si>
  <si>
    <t>097</t>
  </si>
  <si>
    <t>371</t>
  </si>
  <si>
    <t>233</t>
  </si>
  <si>
    <t>Прочие средства массовой информации</t>
  </si>
  <si>
    <t>130260</t>
  </si>
  <si>
    <t>110760</t>
  </si>
  <si>
    <t>№ 1 от 29.12.2025 г.</t>
  </si>
  <si>
    <t>"О внесении изменений в Решение Днестровского</t>
  </si>
  <si>
    <t>№ 3 "Об утверждении местного бюджета</t>
  </si>
  <si>
    <t>на 22-й  сессии 26 созыва 14 февраля 2025 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</si>
</sst>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_-;\-* #,##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110">
    <xf numFmtId="0" fontId="0" fillId="0" borderId="0" xfId="0"/>
    <xf numFmtId="0" fontId="4" fillId="2" borderId="0" xfId="0" applyFont="1" applyFill="1"/>
    <xf numFmtId="0" fontId="7" fillId="2" borderId="0" xfId="0" applyFont="1" applyFill="1"/>
    <xf numFmtId="3" fontId="8" fillId="0" borderId="0" xfId="0" applyNumberFormat="1" applyFont="1"/>
    <xf numFmtId="3" fontId="8" fillId="0" borderId="0" xfId="0" applyNumberFormat="1" applyFont="1" applyAlignment="1">
      <alignment horizontal="right"/>
    </xf>
    <xf numFmtId="3" fontId="8" fillId="2" borderId="0" xfId="0" applyNumberFormat="1" applyFont="1" applyFill="1"/>
    <xf numFmtId="3" fontId="4" fillId="2" borderId="0" xfId="0" applyNumberFormat="1" applyFont="1" applyFill="1"/>
    <xf numFmtId="3" fontId="8" fillId="0" borderId="0" xfId="0" applyNumberFormat="1" applyFont="1" applyFill="1"/>
    <xf numFmtId="3" fontId="8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4" xfId="0" applyFont="1" applyFill="1" applyBorder="1"/>
    <xf numFmtId="49" fontId="1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/>
    <xf numFmtId="0" fontId="1" fillId="0" borderId="4" xfId="0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left" wrapText="1"/>
    </xf>
    <xf numFmtId="3" fontId="2" fillId="0" borderId="11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/>
    <xf numFmtId="49" fontId="1" fillId="0" borderId="11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3" fontId="1" fillId="0" borderId="1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11" xfId="0" applyFont="1" applyFill="1" applyBorder="1"/>
    <xf numFmtId="0" fontId="4" fillId="0" borderId="0" xfId="0" applyFont="1" applyFill="1" applyAlignment="1">
      <alignment wrapText="1"/>
    </xf>
    <xf numFmtId="49" fontId="2" fillId="2" borderId="15" xfId="0" applyNumberFormat="1" applyFont="1" applyFill="1" applyBorder="1" applyAlignment="1"/>
    <xf numFmtId="49" fontId="2" fillId="2" borderId="16" xfId="0" applyNumberFormat="1" applyFont="1" applyFill="1" applyBorder="1" applyAlignment="1">
      <alignment horizontal="center"/>
    </xf>
    <xf numFmtId="0" fontId="3" fillId="2" borderId="16" xfId="0" applyFont="1" applyFill="1" applyBorder="1" applyAlignment="1">
      <alignment horizontal="left" wrapText="1"/>
    </xf>
    <xf numFmtId="3" fontId="2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/>
    <xf numFmtId="49" fontId="1" fillId="2" borderId="17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 wrapText="1"/>
    </xf>
    <xf numFmtId="3" fontId="1" fillId="0" borderId="17" xfId="0" applyNumberFormat="1" applyFont="1" applyFill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/>
    <xf numFmtId="49" fontId="1" fillId="2" borderId="18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 vertical="center"/>
    </xf>
    <xf numFmtId="3" fontId="1" fillId="2" borderId="1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wrapText="1"/>
    </xf>
    <xf numFmtId="49" fontId="1" fillId="0" borderId="18" xfId="0" applyNumberFormat="1" applyFont="1" applyFill="1" applyBorder="1" applyAlignment="1">
      <alignment horizontal="center"/>
    </xf>
    <xf numFmtId="49" fontId="1" fillId="2" borderId="20" xfId="0" applyNumberFormat="1" applyFont="1" applyFill="1" applyBorder="1" applyAlignment="1">
      <alignment horizontal="center"/>
    </xf>
    <xf numFmtId="3" fontId="1" fillId="0" borderId="20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wrapText="1"/>
    </xf>
    <xf numFmtId="3" fontId="2" fillId="0" borderId="21" xfId="0" applyNumberFormat="1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/>
    <xf numFmtId="0" fontId="3" fillId="2" borderId="12" xfId="0" applyFont="1" applyFill="1" applyBorder="1" applyAlignment="1">
      <alignment horizontal="center" wrapText="1"/>
    </xf>
    <xf numFmtId="49" fontId="1" fillId="2" borderId="11" xfId="0" applyNumberFormat="1" applyFont="1" applyFill="1" applyBorder="1" applyAlignment="1"/>
    <xf numFmtId="49" fontId="1" fillId="2" borderId="11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/>
    <xf numFmtId="49" fontId="2" fillId="2" borderId="20" xfId="0" applyNumberFormat="1" applyFont="1" applyFill="1" applyBorder="1" applyAlignment="1">
      <alignment horizontal="center"/>
    </xf>
    <xf numFmtId="49" fontId="2" fillId="2" borderId="23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left" wrapText="1"/>
    </xf>
    <xf numFmtId="49" fontId="2" fillId="2" borderId="11" xfId="0" applyNumberFormat="1" applyFont="1" applyFill="1" applyBorder="1" applyAlignment="1"/>
    <xf numFmtId="49" fontId="2" fillId="2" borderId="11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center" wrapText="1"/>
    </xf>
    <xf numFmtId="49" fontId="1" fillId="2" borderId="25" xfId="0" applyNumberFormat="1" applyFont="1" applyFill="1" applyBorder="1" applyAlignment="1"/>
    <xf numFmtId="49" fontId="1" fillId="2" borderId="23" xfId="0" applyNumberFormat="1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 wrapText="1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49" fontId="1" fillId="0" borderId="17" xfId="0" applyNumberFormat="1" applyFont="1" applyFill="1" applyBorder="1" applyAlignment="1"/>
    <xf numFmtId="49" fontId="1" fillId="0" borderId="17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3" fontId="2" fillId="0" borderId="17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/>
    <xf numFmtId="0" fontId="3" fillId="0" borderId="18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center"/>
    </xf>
    <xf numFmtId="165" fontId="2" fillId="0" borderId="16" xfId="1" applyNumberFormat="1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/>
    <xf numFmtId="49" fontId="2" fillId="0" borderId="5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 wrapText="1"/>
    </xf>
    <xf numFmtId="49" fontId="1" fillId="0" borderId="22" xfId="0" applyNumberFormat="1" applyFont="1" applyFill="1" applyBorder="1" applyAlignment="1"/>
    <xf numFmtId="49" fontId="1" fillId="0" borderId="2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3" fontId="2" fillId="0" borderId="14" xfId="0" applyNumberFormat="1" applyFont="1" applyFill="1" applyBorder="1" applyAlignment="1">
      <alignment horizontal="center" vertical="center"/>
    </xf>
    <xf numFmtId="49" fontId="10" fillId="3" borderId="16" xfId="2" applyNumberFormat="1" applyFont="1" applyFill="1" applyBorder="1" applyAlignment="1">
      <alignment horizontal="center"/>
    </xf>
    <xf numFmtId="49" fontId="10" fillId="3" borderId="4" xfId="2" applyNumberFormat="1" applyFont="1" applyFill="1" applyBorder="1" applyAlignment="1">
      <alignment horizontal="center"/>
    </xf>
    <xf numFmtId="0" fontId="10" fillId="2" borderId="27" xfId="0" applyFont="1" applyFill="1" applyBorder="1" applyAlignment="1">
      <alignment vertical="center" wrapText="1"/>
    </xf>
    <xf numFmtId="0" fontId="10" fillId="2" borderId="27" xfId="2" applyFont="1" applyFill="1" applyBorder="1"/>
    <xf numFmtId="3" fontId="2" fillId="0" borderId="16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/>
    </xf>
    <xf numFmtId="3" fontId="2" fillId="0" borderId="20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78"/>
  <sheetViews>
    <sheetView tabSelected="1" view="pageBreakPreview" zoomScaleNormal="100" zoomScaleSheetLayoutView="100" workbookViewId="0">
      <selection activeCell="L150" sqref="L150"/>
    </sheetView>
  </sheetViews>
  <sheetFormatPr defaultRowHeight="15" x14ac:dyDescent="0.25"/>
  <cols>
    <col min="1" max="1" width="7.140625" style="1" customWidth="1"/>
    <col min="2" max="2" width="7.7109375" style="1" customWidth="1"/>
    <col min="3" max="3" width="7.85546875" style="1" customWidth="1"/>
    <col min="4" max="4" width="9.7109375" style="1" customWidth="1"/>
    <col min="5" max="5" width="44.140625" style="1" bestFit="1" customWidth="1"/>
    <col min="6" max="6" width="12.42578125" style="1" customWidth="1"/>
    <col min="7" max="7" width="13.140625" style="1" customWidth="1"/>
    <col min="8" max="8" width="6.7109375" style="1" hidden="1" customWidth="1"/>
    <col min="9" max="9" width="11.85546875" style="1" hidden="1" customWidth="1"/>
    <col min="10" max="10" width="13.28515625" style="1" hidden="1" customWidth="1"/>
    <col min="11" max="11" width="12.140625" style="1" hidden="1" customWidth="1"/>
    <col min="12" max="16384" width="9.140625" style="1"/>
  </cols>
  <sheetData>
    <row r="1" spans="1:11" s="3" customFormat="1" x14ac:dyDescent="0.25">
      <c r="D1" s="5"/>
      <c r="G1" s="4" t="s">
        <v>42</v>
      </c>
      <c r="K1" s="4" t="s">
        <v>42</v>
      </c>
    </row>
    <row r="2" spans="1:11" s="3" customFormat="1" x14ac:dyDescent="0.25">
      <c r="D2" s="5"/>
      <c r="G2" s="4" t="s">
        <v>35</v>
      </c>
      <c r="K2" s="4" t="s">
        <v>35</v>
      </c>
    </row>
    <row r="3" spans="1:11" s="3" customFormat="1" x14ac:dyDescent="0.25">
      <c r="D3" s="5"/>
      <c r="G3" s="4" t="s">
        <v>36</v>
      </c>
      <c r="K3" s="4" t="s">
        <v>36</v>
      </c>
    </row>
    <row r="4" spans="1:11" s="3" customFormat="1" x14ac:dyDescent="0.25">
      <c r="D4" s="5"/>
      <c r="G4" s="4" t="s">
        <v>136</v>
      </c>
      <c r="K4" s="4" t="s">
        <v>37</v>
      </c>
    </row>
    <row r="5" spans="1:11" s="3" customFormat="1" x14ac:dyDescent="0.25">
      <c r="D5" s="5"/>
      <c r="G5" s="4" t="s">
        <v>137</v>
      </c>
      <c r="K5" s="4" t="s">
        <v>38</v>
      </c>
    </row>
    <row r="6" spans="1:11" s="3" customFormat="1" x14ac:dyDescent="0.25">
      <c r="D6" s="5"/>
      <c r="G6" s="4" t="s">
        <v>36</v>
      </c>
      <c r="K6" s="4" t="s">
        <v>36</v>
      </c>
    </row>
    <row r="7" spans="1:11" s="3" customFormat="1" x14ac:dyDescent="0.25">
      <c r="A7" s="7"/>
      <c r="B7" s="7"/>
      <c r="C7" s="7"/>
      <c r="D7" s="7"/>
      <c r="E7" s="7"/>
      <c r="F7" s="7"/>
      <c r="G7" s="8" t="s">
        <v>138</v>
      </c>
      <c r="H7" s="7"/>
      <c r="I7" s="7"/>
      <c r="J7" s="7"/>
      <c r="K7" s="8" t="s">
        <v>39</v>
      </c>
    </row>
    <row r="8" spans="1:11" s="3" customFormat="1" x14ac:dyDescent="0.25">
      <c r="A8" s="7"/>
      <c r="B8" s="7"/>
      <c r="C8" s="7"/>
      <c r="D8" s="7"/>
      <c r="E8" s="7"/>
      <c r="F8" s="7"/>
      <c r="G8" s="8" t="s">
        <v>40</v>
      </c>
      <c r="H8" s="7"/>
      <c r="I8" s="7"/>
      <c r="J8" s="7"/>
      <c r="K8" s="8" t="s">
        <v>40</v>
      </c>
    </row>
    <row r="9" spans="1:11" s="3" customFormat="1" x14ac:dyDescent="0.25">
      <c r="A9" s="7"/>
      <c r="B9" s="7"/>
      <c r="C9" s="7"/>
      <c r="D9" s="7"/>
      <c r="E9" s="7"/>
      <c r="F9" s="7"/>
      <c r="G9" s="8" t="s">
        <v>139</v>
      </c>
      <c r="H9" s="7"/>
      <c r="I9" s="7"/>
      <c r="J9" s="7"/>
      <c r="K9" s="8" t="s">
        <v>41</v>
      </c>
    </row>
    <row r="10" spans="1:11" ht="43.5" customHeight="1" x14ac:dyDescent="0.3">
      <c r="A10" s="98" t="s">
        <v>43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</row>
    <row r="11" spans="1:11" ht="16.5" thickBot="1" x14ac:dyDescent="0.3">
      <c r="A11" s="9"/>
      <c r="B11" s="10"/>
      <c r="C11" s="10"/>
      <c r="D11" s="10"/>
      <c r="E11" s="10"/>
      <c r="F11" s="11"/>
      <c r="G11" s="12"/>
      <c r="H11" s="10"/>
      <c r="I11" s="10"/>
      <c r="J11" s="10"/>
      <c r="K11" s="12" t="s">
        <v>0</v>
      </c>
    </row>
    <row r="12" spans="1:11" ht="33.75" customHeight="1" thickBot="1" x14ac:dyDescent="0.3">
      <c r="A12" s="99" t="s">
        <v>1</v>
      </c>
      <c r="B12" s="100"/>
      <c r="C12" s="100"/>
      <c r="D12" s="100"/>
      <c r="E12" s="100"/>
      <c r="F12" s="101"/>
      <c r="G12" s="102" t="s">
        <v>2</v>
      </c>
      <c r="H12" s="103"/>
      <c r="I12" s="103"/>
      <c r="J12" s="103"/>
      <c r="K12" s="104"/>
    </row>
    <row r="13" spans="1:11" ht="16.5" thickBot="1" x14ac:dyDescent="0.3">
      <c r="A13" s="105" t="s">
        <v>3</v>
      </c>
      <c r="B13" s="106"/>
      <c r="C13" s="106"/>
      <c r="D13" s="106"/>
      <c r="E13" s="13"/>
      <c r="F13" s="14"/>
      <c r="G13" s="107" t="s">
        <v>4</v>
      </c>
      <c r="H13" s="105" t="s">
        <v>5</v>
      </c>
      <c r="I13" s="106"/>
      <c r="J13" s="106"/>
      <c r="K13" s="109"/>
    </row>
    <row r="14" spans="1:11" ht="16.5" thickBot="1" x14ac:dyDescent="0.3">
      <c r="A14" s="15" t="s">
        <v>6</v>
      </c>
      <c r="B14" s="16" t="s">
        <v>7</v>
      </c>
      <c r="C14" s="16" t="s">
        <v>8</v>
      </c>
      <c r="D14" s="16" t="s">
        <v>9</v>
      </c>
      <c r="E14" s="16"/>
      <c r="F14" s="17" t="s">
        <v>10</v>
      </c>
      <c r="G14" s="108"/>
      <c r="H14" s="18" t="s">
        <v>11</v>
      </c>
      <c r="I14" s="19" t="s">
        <v>12</v>
      </c>
      <c r="J14" s="18" t="s">
        <v>13</v>
      </c>
      <c r="K14" s="20" t="s">
        <v>14</v>
      </c>
    </row>
    <row r="15" spans="1:11" ht="16.5" thickBot="1" x14ac:dyDescent="0.3">
      <c r="A15" s="30" t="s">
        <v>57</v>
      </c>
      <c r="B15" s="31" t="s">
        <v>58</v>
      </c>
      <c r="C15" s="31" t="s">
        <v>59</v>
      </c>
      <c r="D15" s="31" t="s">
        <v>60</v>
      </c>
      <c r="E15" s="32" t="s">
        <v>61</v>
      </c>
      <c r="F15" s="31" t="s">
        <v>16</v>
      </c>
      <c r="G15" s="33">
        <f>SUM(G16:G17)</f>
        <v>-13000</v>
      </c>
      <c r="H15" s="33">
        <f t="shared" ref="H15:K15" si="0">SUM(H16:H17)</f>
        <v>0</v>
      </c>
      <c r="I15" s="33">
        <f t="shared" si="0"/>
        <v>0</v>
      </c>
      <c r="J15" s="33">
        <f t="shared" si="0"/>
        <v>0</v>
      </c>
      <c r="K15" s="33">
        <f t="shared" si="0"/>
        <v>-13000</v>
      </c>
    </row>
    <row r="16" spans="1:11" ht="15.75" x14ac:dyDescent="0.25">
      <c r="A16" s="34"/>
      <c r="B16" s="35"/>
      <c r="C16" s="35"/>
      <c r="D16" s="35"/>
      <c r="E16" s="36"/>
      <c r="F16" s="35" t="s">
        <v>52</v>
      </c>
      <c r="G16" s="37">
        <f t="shared" ref="G16:G34" si="1">SUM(H16:K16)</f>
        <v>-8000</v>
      </c>
      <c r="H16" s="38"/>
      <c r="I16" s="38"/>
      <c r="J16" s="38"/>
      <c r="K16" s="37">
        <v>-8000</v>
      </c>
    </row>
    <row r="17" spans="1:11" ht="16.5" thickBot="1" x14ac:dyDescent="0.3">
      <c r="A17" s="39"/>
      <c r="B17" s="40"/>
      <c r="C17" s="40"/>
      <c r="D17" s="40"/>
      <c r="E17" s="41"/>
      <c r="F17" s="40" t="s">
        <v>53</v>
      </c>
      <c r="G17" s="42">
        <f t="shared" si="1"/>
        <v>-5000</v>
      </c>
      <c r="H17" s="43"/>
      <c r="I17" s="43"/>
      <c r="J17" s="43"/>
      <c r="K17" s="42">
        <v>-5000</v>
      </c>
    </row>
    <row r="18" spans="1:11" ht="16.5" thickBot="1" x14ac:dyDescent="0.3">
      <c r="A18" s="30" t="s">
        <v>57</v>
      </c>
      <c r="B18" s="31" t="s">
        <v>58</v>
      </c>
      <c r="C18" s="31" t="s">
        <v>59</v>
      </c>
      <c r="D18" s="31" t="s">
        <v>19</v>
      </c>
      <c r="E18" s="32" t="s">
        <v>61</v>
      </c>
      <c r="F18" s="31" t="s">
        <v>16</v>
      </c>
      <c r="G18" s="33">
        <f>SUM(G19:G26)</f>
        <v>-12341</v>
      </c>
      <c r="H18" s="33">
        <f t="shared" ref="H18:K18" si="2">SUM(H19:H26)</f>
        <v>0</v>
      </c>
      <c r="I18" s="33">
        <f t="shared" si="2"/>
        <v>0</v>
      </c>
      <c r="J18" s="33">
        <f t="shared" si="2"/>
        <v>0</v>
      </c>
      <c r="K18" s="33">
        <f t="shared" si="2"/>
        <v>-12341</v>
      </c>
    </row>
    <row r="19" spans="1:11" ht="15.75" x14ac:dyDescent="0.25">
      <c r="A19" s="39"/>
      <c r="B19" s="40"/>
      <c r="C19" s="40"/>
      <c r="D19" s="40"/>
      <c r="E19" s="44"/>
      <c r="F19" s="45" t="s">
        <v>107</v>
      </c>
      <c r="G19" s="42">
        <f t="shared" si="1"/>
        <v>-375</v>
      </c>
      <c r="H19" s="42"/>
      <c r="I19" s="42"/>
      <c r="J19" s="42"/>
      <c r="K19" s="42">
        <v>-375</v>
      </c>
    </row>
    <row r="20" spans="1:11" ht="15.75" x14ac:dyDescent="0.25">
      <c r="A20" s="39"/>
      <c r="B20" s="40"/>
      <c r="C20" s="40"/>
      <c r="D20" s="40"/>
      <c r="E20" s="44"/>
      <c r="F20" s="45" t="s">
        <v>109</v>
      </c>
      <c r="G20" s="42">
        <f t="shared" si="1"/>
        <v>36988</v>
      </c>
      <c r="H20" s="42"/>
      <c r="I20" s="42"/>
      <c r="J20" s="42"/>
      <c r="K20" s="96">
        <f>49867-12879</f>
        <v>36988</v>
      </c>
    </row>
    <row r="21" spans="1:11" ht="15.75" x14ac:dyDescent="0.25">
      <c r="A21" s="39"/>
      <c r="B21" s="40"/>
      <c r="C21" s="40"/>
      <c r="D21" s="40"/>
      <c r="E21" s="44"/>
      <c r="F21" s="45" t="s">
        <v>110</v>
      </c>
      <c r="G21" s="42">
        <f t="shared" si="1"/>
        <v>40593</v>
      </c>
      <c r="H21" s="42"/>
      <c r="I21" s="42"/>
      <c r="J21" s="42"/>
      <c r="K21" s="42">
        <f>17193+23400</f>
        <v>40593</v>
      </c>
    </row>
    <row r="22" spans="1:11" ht="15.75" x14ac:dyDescent="0.25">
      <c r="A22" s="39"/>
      <c r="B22" s="40"/>
      <c r="C22" s="40"/>
      <c r="D22" s="40"/>
      <c r="E22" s="44"/>
      <c r="F22" s="45" t="s">
        <v>111</v>
      </c>
      <c r="G22" s="42">
        <f t="shared" si="1"/>
        <v>1362</v>
      </c>
      <c r="H22" s="42"/>
      <c r="I22" s="42"/>
      <c r="J22" s="42"/>
      <c r="K22" s="42">
        <v>1362</v>
      </c>
    </row>
    <row r="23" spans="1:11" ht="15.75" x14ac:dyDescent="0.25">
      <c r="A23" s="39"/>
      <c r="B23" s="40"/>
      <c r="C23" s="40"/>
      <c r="D23" s="40"/>
      <c r="E23" s="44"/>
      <c r="F23" s="45" t="s">
        <v>80</v>
      </c>
      <c r="G23" s="42">
        <f t="shared" si="1"/>
        <v>610</v>
      </c>
      <c r="H23" s="42"/>
      <c r="I23" s="42"/>
      <c r="J23" s="42"/>
      <c r="K23" s="42">
        <f>375+235</f>
        <v>610</v>
      </c>
    </row>
    <row r="24" spans="1:11" ht="15.75" x14ac:dyDescent="0.25">
      <c r="A24" s="39"/>
      <c r="B24" s="40"/>
      <c r="C24" s="40"/>
      <c r="D24" s="40"/>
      <c r="E24" s="44"/>
      <c r="F24" s="45" t="s">
        <v>51</v>
      </c>
      <c r="G24" s="42">
        <f t="shared" si="1"/>
        <v>-1414</v>
      </c>
      <c r="H24" s="42"/>
      <c r="I24" s="42"/>
      <c r="J24" s="42"/>
      <c r="K24" s="42">
        <f>-563-851</f>
        <v>-1414</v>
      </c>
    </row>
    <row r="25" spans="1:11" ht="15.75" x14ac:dyDescent="0.25">
      <c r="A25" s="39"/>
      <c r="B25" s="40"/>
      <c r="C25" s="40"/>
      <c r="D25" s="40"/>
      <c r="E25" s="44"/>
      <c r="F25" s="45" t="s">
        <v>100</v>
      </c>
      <c r="G25" s="42">
        <f t="shared" si="1"/>
        <v>-30000</v>
      </c>
      <c r="H25" s="42"/>
      <c r="I25" s="42"/>
      <c r="J25" s="42"/>
      <c r="K25" s="42">
        <f>-235-29765</f>
        <v>-30000</v>
      </c>
    </row>
    <row r="26" spans="1:11" ht="16.5" thickBot="1" x14ac:dyDescent="0.3">
      <c r="A26" s="39"/>
      <c r="B26" s="40"/>
      <c r="C26" s="40"/>
      <c r="D26" s="40"/>
      <c r="E26" s="41"/>
      <c r="F26" s="45" t="s">
        <v>62</v>
      </c>
      <c r="G26" s="42">
        <f t="shared" si="1"/>
        <v>-60105</v>
      </c>
      <c r="H26" s="42"/>
      <c r="I26" s="42"/>
      <c r="J26" s="42"/>
      <c r="K26" s="42">
        <v>-60105</v>
      </c>
    </row>
    <row r="27" spans="1:11" ht="31.5" customHeight="1" thickBot="1" x14ac:dyDescent="0.3">
      <c r="A27" s="30" t="s">
        <v>126</v>
      </c>
      <c r="B27" s="31" t="s">
        <v>127</v>
      </c>
      <c r="C27" s="31" t="s">
        <v>59</v>
      </c>
      <c r="D27" s="31" t="s">
        <v>19</v>
      </c>
      <c r="E27" s="32" t="s">
        <v>128</v>
      </c>
      <c r="F27" s="75" t="s">
        <v>16</v>
      </c>
      <c r="G27" s="92">
        <f>SUM(G28:G29)</f>
        <v>-11000</v>
      </c>
      <c r="H27" s="92">
        <f t="shared" ref="H27:K27" si="3">SUM(H28:H29)</f>
        <v>0</v>
      </c>
      <c r="I27" s="92">
        <f t="shared" si="3"/>
        <v>0</v>
      </c>
      <c r="J27" s="92">
        <f t="shared" si="3"/>
        <v>0</v>
      </c>
      <c r="K27" s="92">
        <f t="shared" si="3"/>
        <v>-11000</v>
      </c>
    </row>
    <row r="28" spans="1:11" ht="16.5" thickBot="1" x14ac:dyDescent="0.3">
      <c r="A28" s="34"/>
      <c r="B28" s="35"/>
      <c r="C28" s="35"/>
      <c r="D28" s="35"/>
      <c r="E28" s="36"/>
      <c r="F28" s="72" t="s">
        <v>80</v>
      </c>
      <c r="G28" s="37">
        <f t="shared" si="1"/>
        <v>-11000</v>
      </c>
      <c r="H28" s="37"/>
      <c r="I28" s="37"/>
      <c r="J28" s="37"/>
      <c r="K28" s="37">
        <v>-11000</v>
      </c>
    </row>
    <row r="29" spans="1:11" ht="15.75" hidden="1" x14ac:dyDescent="0.25">
      <c r="A29" s="52"/>
      <c r="B29" s="53"/>
      <c r="C29" s="53"/>
      <c r="D29" s="53"/>
      <c r="E29" s="54"/>
      <c r="F29" s="24"/>
      <c r="G29" s="37"/>
      <c r="H29" s="26"/>
      <c r="I29" s="26"/>
      <c r="J29" s="26"/>
      <c r="K29" s="26"/>
    </row>
    <row r="30" spans="1:11" ht="16.5" hidden="1" thickBot="1" x14ac:dyDescent="0.3">
      <c r="A30" s="52"/>
      <c r="B30" s="53"/>
      <c r="C30" s="53"/>
      <c r="D30" s="53"/>
      <c r="E30" s="54"/>
      <c r="F30" s="24"/>
      <c r="G30" s="37"/>
      <c r="H30" s="26"/>
      <c r="I30" s="26"/>
      <c r="J30" s="26"/>
      <c r="K30" s="26"/>
    </row>
    <row r="31" spans="1:11" ht="29.25" customHeight="1" thickBot="1" x14ac:dyDescent="0.3">
      <c r="A31" s="30" t="s">
        <v>129</v>
      </c>
      <c r="B31" s="31" t="s">
        <v>130</v>
      </c>
      <c r="C31" s="31" t="s">
        <v>131</v>
      </c>
      <c r="D31" s="31" t="s">
        <v>132</v>
      </c>
      <c r="E31" s="32" t="s">
        <v>133</v>
      </c>
      <c r="F31" s="75" t="s">
        <v>16</v>
      </c>
      <c r="G31" s="92">
        <f>SUM(G32:G33)</f>
        <v>11000</v>
      </c>
      <c r="H31" s="92">
        <f t="shared" ref="H31:K31" si="4">SUM(H32:H33)</f>
        <v>0</v>
      </c>
      <c r="I31" s="92">
        <f t="shared" si="4"/>
        <v>0</v>
      </c>
      <c r="J31" s="92">
        <f t="shared" si="4"/>
        <v>0</v>
      </c>
      <c r="K31" s="92">
        <f t="shared" si="4"/>
        <v>11000</v>
      </c>
    </row>
    <row r="32" spans="1:11" ht="16.5" thickBot="1" x14ac:dyDescent="0.3">
      <c r="A32" s="34"/>
      <c r="B32" s="35"/>
      <c r="C32" s="35"/>
      <c r="D32" s="35"/>
      <c r="E32" s="36"/>
      <c r="F32" s="72" t="s">
        <v>134</v>
      </c>
      <c r="G32" s="37">
        <f t="shared" ref="G32" si="5">SUM(H32:K32)</f>
        <v>11000</v>
      </c>
      <c r="H32" s="37"/>
      <c r="I32" s="37"/>
      <c r="J32" s="37"/>
      <c r="K32" s="37">
        <v>11000</v>
      </c>
    </row>
    <row r="33" spans="1:11" ht="15.75" hidden="1" x14ac:dyDescent="0.25">
      <c r="A33" s="52"/>
      <c r="B33" s="53"/>
      <c r="C33" s="53"/>
      <c r="D33" s="53"/>
      <c r="E33" s="54"/>
      <c r="F33" s="24"/>
      <c r="G33" s="37">
        <f t="shared" si="1"/>
        <v>0</v>
      </c>
      <c r="H33" s="26"/>
      <c r="I33" s="26"/>
      <c r="J33" s="26"/>
      <c r="K33" s="26"/>
    </row>
    <row r="34" spans="1:11" ht="16.5" hidden="1" thickBot="1" x14ac:dyDescent="0.3">
      <c r="A34" s="39"/>
      <c r="B34" s="40"/>
      <c r="C34" s="40"/>
      <c r="D34" s="40"/>
      <c r="E34" s="41"/>
      <c r="F34" s="45"/>
      <c r="G34" s="47">
        <f t="shared" si="1"/>
        <v>0</v>
      </c>
      <c r="H34" s="42"/>
      <c r="I34" s="42"/>
      <c r="J34" s="42"/>
      <c r="K34" s="42"/>
    </row>
    <row r="35" spans="1:11" ht="16.5" thickBot="1" x14ac:dyDescent="0.3">
      <c r="A35" s="30" t="s">
        <v>65</v>
      </c>
      <c r="B35" s="31" t="s">
        <v>66</v>
      </c>
      <c r="C35" s="31" t="s">
        <v>67</v>
      </c>
      <c r="D35" s="31" t="s">
        <v>68</v>
      </c>
      <c r="E35" s="32" t="s">
        <v>69</v>
      </c>
      <c r="F35" s="75" t="s">
        <v>16</v>
      </c>
      <c r="G35" s="92">
        <f>SUM(G36:G40)</f>
        <v>-58690</v>
      </c>
      <c r="H35" s="92">
        <f>SUM(H36:H40)</f>
        <v>0</v>
      </c>
      <c r="I35" s="92">
        <f>SUM(I36:I40)</f>
        <v>0</v>
      </c>
      <c r="J35" s="92">
        <f>SUM(J36:J40)</f>
        <v>0</v>
      </c>
      <c r="K35" s="49">
        <f>SUM(K36:K40)</f>
        <v>-58690</v>
      </c>
    </row>
    <row r="36" spans="1:11" ht="15.75" x14ac:dyDescent="0.25">
      <c r="A36" s="34"/>
      <c r="B36" s="35"/>
      <c r="C36" s="35"/>
      <c r="D36" s="35"/>
      <c r="E36" s="36"/>
      <c r="F36" s="72" t="s">
        <v>52</v>
      </c>
      <c r="G36" s="37">
        <f t="shared" ref="G36:G40" si="6">SUM(H36:K36)</f>
        <v>-50000</v>
      </c>
      <c r="H36" s="37"/>
      <c r="I36" s="37"/>
      <c r="J36" s="37"/>
      <c r="K36" s="37">
        <v>-50000</v>
      </c>
    </row>
    <row r="37" spans="1:11" ht="15.75" x14ac:dyDescent="0.25">
      <c r="A37" s="52"/>
      <c r="B37" s="53"/>
      <c r="C37" s="53"/>
      <c r="D37" s="53"/>
      <c r="E37" s="54"/>
      <c r="F37" s="24" t="s">
        <v>53</v>
      </c>
      <c r="G37" s="26">
        <f t="shared" si="6"/>
        <v>-6200</v>
      </c>
      <c r="H37" s="26"/>
      <c r="I37" s="26"/>
      <c r="J37" s="26"/>
      <c r="K37" s="26">
        <v>-6200</v>
      </c>
    </row>
    <row r="38" spans="1:11" ht="15.75" x14ac:dyDescent="0.25">
      <c r="A38" s="52"/>
      <c r="B38" s="53"/>
      <c r="C38" s="53"/>
      <c r="D38" s="53"/>
      <c r="E38" s="54"/>
      <c r="F38" s="24" t="s">
        <v>63</v>
      </c>
      <c r="G38" s="26">
        <f t="shared" si="6"/>
        <v>-1950</v>
      </c>
      <c r="H38" s="26"/>
      <c r="I38" s="26"/>
      <c r="J38" s="26"/>
      <c r="K38" s="26">
        <v>-1950</v>
      </c>
    </row>
    <row r="39" spans="1:11" ht="16.5" thickBot="1" x14ac:dyDescent="0.3">
      <c r="A39" s="52"/>
      <c r="B39" s="53"/>
      <c r="C39" s="53"/>
      <c r="D39" s="53"/>
      <c r="E39" s="54"/>
      <c r="F39" s="24" t="s">
        <v>51</v>
      </c>
      <c r="G39" s="26">
        <f t="shared" si="6"/>
        <v>-540</v>
      </c>
      <c r="H39" s="26"/>
      <c r="I39" s="26"/>
      <c r="J39" s="26"/>
      <c r="K39" s="26">
        <v>-540</v>
      </c>
    </row>
    <row r="40" spans="1:11" ht="16.5" hidden="1" thickBot="1" x14ac:dyDescent="0.3">
      <c r="A40" s="39"/>
      <c r="B40" s="40"/>
      <c r="C40" s="40"/>
      <c r="D40" s="40"/>
      <c r="E40" s="41"/>
      <c r="F40" s="45" t="s">
        <v>64</v>
      </c>
      <c r="G40" s="42">
        <f t="shared" si="6"/>
        <v>0</v>
      </c>
      <c r="H40" s="42"/>
      <c r="I40" s="42"/>
      <c r="J40" s="42"/>
      <c r="K40" s="42"/>
    </row>
    <row r="41" spans="1:11" ht="16.5" thickBot="1" x14ac:dyDescent="0.3">
      <c r="A41" s="30" t="s">
        <v>70</v>
      </c>
      <c r="B41" s="31" t="s">
        <v>71</v>
      </c>
      <c r="C41" s="31" t="s">
        <v>72</v>
      </c>
      <c r="D41" s="31" t="s">
        <v>73</v>
      </c>
      <c r="E41" s="48" t="s">
        <v>74</v>
      </c>
      <c r="F41" s="75" t="s">
        <v>16</v>
      </c>
      <c r="G41" s="49">
        <f>SUM(G42:G53)</f>
        <v>561101</v>
      </c>
      <c r="H41" s="49">
        <f t="shared" ref="H41:J41" si="7">SUM(H42:H53)</f>
        <v>0</v>
      </c>
      <c r="I41" s="49">
        <f t="shared" si="7"/>
        <v>0</v>
      </c>
      <c r="J41" s="49">
        <f t="shared" si="7"/>
        <v>0</v>
      </c>
      <c r="K41" s="49">
        <f>SUM(K42:K53)</f>
        <v>561101</v>
      </c>
    </row>
    <row r="42" spans="1:11" ht="15.75" hidden="1" x14ac:dyDescent="0.25">
      <c r="A42" s="50"/>
      <c r="B42" s="46"/>
      <c r="C42" s="46"/>
      <c r="D42" s="46"/>
      <c r="E42" s="51"/>
      <c r="F42" s="72" t="s">
        <v>52</v>
      </c>
      <c r="G42" s="47">
        <f t="shared" ref="G42:G44" si="8">SUM(H42:K42)</f>
        <v>0</v>
      </c>
      <c r="H42" s="47"/>
      <c r="I42" s="47"/>
      <c r="J42" s="47"/>
      <c r="K42" s="47"/>
    </row>
    <row r="43" spans="1:11" ht="15.75" x14ac:dyDescent="0.25">
      <c r="A43" s="52"/>
      <c r="B43" s="53"/>
      <c r="C43" s="53"/>
      <c r="D43" s="53"/>
      <c r="E43" s="54"/>
      <c r="F43" s="85" t="s">
        <v>53</v>
      </c>
      <c r="G43" s="26">
        <f t="shared" si="8"/>
        <v>28290</v>
      </c>
      <c r="H43" s="26"/>
      <c r="I43" s="26"/>
      <c r="J43" s="26"/>
      <c r="K43" s="26">
        <v>28290</v>
      </c>
    </row>
    <row r="44" spans="1:11" ht="15.75" hidden="1" x14ac:dyDescent="0.25">
      <c r="A44" s="52"/>
      <c r="B44" s="53"/>
      <c r="C44" s="53"/>
      <c r="D44" s="53"/>
      <c r="E44" s="54"/>
      <c r="F44" s="24" t="s">
        <v>47</v>
      </c>
      <c r="G44" s="26">
        <f t="shared" si="8"/>
        <v>0</v>
      </c>
      <c r="H44" s="26"/>
      <c r="I44" s="26"/>
      <c r="J44" s="26"/>
      <c r="K44" s="26"/>
    </row>
    <row r="45" spans="1:11" ht="15.75" x14ac:dyDescent="0.25">
      <c r="A45" s="52"/>
      <c r="B45" s="53"/>
      <c r="C45" s="53"/>
      <c r="D45" s="53"/>
      <c r="E45" s="54"/>
      <c r="F45" s="24" t="s">
        <v>63</v>
      </c>
      <c r="G45" s="26">
        <f>SUM(H45:K45)</f>
        <v>-59990</v>
      </c>
      <c r="H45" s="26"/>
      <c r="I45" s="26"/>
      <c r="J45" s="26"/>
      <c r="K45" s="26">
        <f>-925-59065</f>
        <v>-59990</v>
      </c>
    </row>
    <row r="46" spans="1:11" ht="15.75" x14ac:dyDescent="0.25">
      <c r="A46" s="52"/>
      <c r="B46" s="53"/>
      <c r="C46" s="53"/>
      <c r="D46" s="53"/>
      <c r="E46" s="54"/>
      <c r="F46" s="24" t="s">
        <v>109</v>
      </c>
      <c r="G46" s="26">
        <f t="shared" ref="G46:G52" si="9">SUM(H46:K46)</f>
        <v>465735</v>
      </c>
      <c r="H46" s="26"/>
      <c r="I46" s="26"/>
      <c r="J46" s="26"/>
      <c r="K46" s="97">
        <f>563165-97430</f>
        <v>465735</v>
      </c>
    </row>
    <row r="47" spans="1:11" ht="15.75" x14ac:dyDescent="0.25">
      <c r="A47" s="52"/>
      <c r="B47" s="53"/>
      <c r="C47" s="53"/>
      <c r="D47" s="53"/>
      <c r="E47" s="54"/>
      <c r="F47" s="24" t="s">
        <v>110</v>
      </c>
      <c r="G47" s="26">
        <f t="shared" si="9"/>
        <v>121915</v>
      </c>
      <c r="H47" s="26"/>
      <c r="I47" s="26"/>
      <c r="J47" s="26"/>
      <c r="K47" s="26">
        <f>134515-12600</f>
        <v>121915</v>
      </c>
    </row>
    <row r="48" spans="1:11" ht="15.75" x14ac:dyDescent="0.25">
      <c r="A48" s="52"/>
      <c r="B48" s="53"/>
      <c r="C48" s="53"/>
      <c r="D48" s="53"/>
      <c r="E48" s="54"/>
      <c r="F48" s="24" t="s">
        <v>99</v>
      </c>
      <c r="G48" s="26">
        <f t="shared" si="9"/>
        <v>-14583</v>
      </c>
      <c r="H48" s="26"/>
      <c r="I48" s="26"/>
      <c r="J48" s="26"/>
      <c r="K48" s="26">
        <v>-14583</v>
      </c>
    </row>
    <row r="49" spans="1:12" ht="15.75" x14ac:dyDescent="0.25">
      <c r="A49" s="52"/>
      <c r="B49" s="53"/>
      <c r="C49" s="53"/>
      <c r="D49" s="53"/>
      <c r="E49" s="54"/>
      <c r="F49" s="24" t="s">
        <v>48</v>
      </c>
      <c r="G49" s="26">
        <f t="shared" si="9"/>
        <v>-660</v>
      </c>
      <c r="H49" s="26"/>
      <c r="I49" s="26"/>
      <c r="J49" s="26"/>
      <c r="K49" s="26">
        <v>-660</v>
      </c>
    </row>
    <row r="50" spans="1:12" ht="15.75" x14ac:dyDescent="0.25">
      <c r="A50" s="52"/>
      <c r="B50" s="53"/>
      <c r="C50" s="53"/>
      <c r="D50" s="53"/>
      <c r="E50" s="54"/>
      <c r="F50" s="24" t="s">
        <v>80</v>
      </c>
      <c r="G50" s="26">
        <f t="shared" si="9"/>
        <v>-6500</v>
      </c>
      <c r="H50" s="26"/>
      <c r="I50" s="26"/>
      <c r="J50" s="26"/>
      <c r="K50" s="26">
        <v>-6500</v>
      </c>
    </row>
    <row r="51" spans="1:12" ht="15.75" x14ac:dyDescent="0.25">
      <c r="A51" s="52"/>
      <c r="B51" s="53"/>
      <c r="C51" s="53"/>
      <c r="D51" s="53"/>
      <c r="E51" s="54"/>
      <c r="F51" s="24" t="s">
        <v>100</v>
      </c>
      <c r="G51" s="26">
        <f t="shared" si="9"/>
        <v>-5000</v>
      </c>
      <c r="H51" s="26"/>
      <c r="I51" s="26"/>
      <c r="J51" s="26"/>
      <c r="K51" s="26">
        <v>-5000</v>
      </c>
    </row>
    <row r="52" spans="1:12" ht="15.75" x14ac:dyDescent="0.25">
      <c r="A52" s="52"/>
      <c r="B52" s="53"/>
      <c r="C52" s="53"/>
      <c r="D52" s="53"/>
      <c r="E52" s="54"/>
      <c r="F52" s="24" t="s">
        <v>111</v>
      </c>
      <c r="G52" s="26">
        <f t="shared" si="9"/>
        <v>30969</v>
      </c>
      <c r="H52" s="26"/>
      <c r="I52" s="26"/>
      <c r="J52" s="26"/>
      <c r="K52" s="26">
        <f>33639-2670</f>
        <v>30969</v>
      </c>
    </row>
    <row r="53" spans="1:12" ht="16.5" thickBot="1" x14ac:dyDescent="0.3">
      <c r="A53" s="39"/>
      <c r="B53" s="40"/>
      <c r="C53" s="40"/>
      <c r="D53" s="40"/>
      <c r="E53" s="41"/>
      <c r="F53" s="45" t="s">
        <v>108</v>
      </c>
      <c r="G53" s="42">
        <f>SUM(H53:K53)</f>
        <v>925</v>
      </c>
      <c r="H53" s="42"/>
      <c r="I53" s="42"/>
      <c r="J53" s="42"/>
      <c r="K53" s="42">
        <v>925</v>
      </c>
    </row>
    <row r="54" spans="1:12" ht="16.5" thickBot="1" x14ac:dyDescent="0.3">
      <c r="A54" s="30" t="s">
        <v>75</v>
      </c>
      <c r="B54" s="31" t="s">
        <v>76</v>
      </c>
      <c r="C54" s="31" t="s">
        <v>77</v>
      </c>
      <c r="D54" s="55" t="s">
        <v>78</v>
      </c>
      <c r="E54" s="56" t="s">
        <v>79</v>
      </c>
      <c r="F54" s="93" t="s">
        <v>16</v>
      </c>
      <c r="G54" s="49">
        <f>SUM(G55:G66)</f>
        <v>333632</v>
      </c>
      <c r="H54" s="49">
        <f>SUM(H55:H66)</f>
        <v>0</v>
      </c>
      <c r="I54" s="49">
        <f>SUM(I55:I66)</f>
        <v>0</v>
      </c>
      <c r="J54" s="49">
        <f>SUM(J55:J66)</f>
        <v>0</v>
      </c>
      <c r="K54" s="49">
        <f>SUM(K55:K66)</f>
        <v>333632</v>
      </c>
    </row>
    <row r="55" spans="1:12" ht="15.75" hidden="1" x14ac:dyDescent="0.25">
      <c r="A55" s="57"/>
      <c r="B55" s="58"/>
      <c r="C55" s="58"/>
      <c r="D55" s="59"/>
      <c r="E55" s="60"/>
      <c r="F55" s="85" t="s">
        <v>52</v>
      </c>
      <c r="G55" s="37">
        <f>SUM(H55:K55)</f>
        <v>0</v>
      </c>
      <c r="H55" s="94"/>
      <c r="I55" s="47"/>
      <c r="J55" s="47"/>
      <c r="K55" s="69"/>
    </row>
    <row r="56" spans="1:12" ht="15.75" hidden="1" x14ac:dyDescent="0.25">
      <c r="A56" s="61"/>
      <c r="B56" s="62"/>
      <c r="C56" s="62"/>
      <c r="D56" s="62"/>
      <c r="E56" s="63"/>
      <c r="F56" s="24" t="s">
        <v>53</v>
      </c>
      <c r="G56" s="26">
        <f>SUM(I56:K56)</f>
        <v>0</v>
      </c>
      <c r="H56" s="22"/>
      <c r="I56" s="26"/>
      <c r="J56" s="26"/>
      <c r="K56" s="26"/>
    </row>
    <row r="57" spans="1:12" ht="15.75" x14ac:dyDescent="0.25">
      <c r="A57" s="61"/>
      <c r="B57" s="62"/>
      <c r="C57" s="62"/>
      <c r="D57" s="62"/>
      <c r="E57" s="63"/>
      <c r="F57" s="24" t="s">
        <v>108</v>
      </c>
      <c r="G57" s="26">
        <f t="shared" ref="G57:G59" si="10">SUM(I57:K57)</f>
        <v>-1298</v>
      </c>
      <c r="H57" s="22"/>
      <c r="I57" s="26"/>
      <c r="J57" s="26"/>
      <c r="K57" s="26">
        <v>-1298</v>
      </c>
      <c r="L57" s="6"/>
    </row>
    <row r="58" spans="1:12" ht="15.75" x14ac:dyDescent="0.25">
      <c r="A58" s="61"/>
      <c r="B58" s="62"/>
      <c r="C58" s="62"/>
      <c r="D58" s="62"/>
      <c r="E58" s="63"/>
      <c r="F58" s="24" t="s">
        <v>99</v>
      </c>
      <c r="G58" s="26">
        <f t="shared" si="10"/>
        <v>-1000</v>
      </c>
      <c r="H58" s="22"/>
      <c r="I58" s="26"/>
      <c r="J58" s="26"/>
      <c r="K58" s="26">
        <v>-1000</v>
      </c>
    </row>
    <row r="59" spans="1:12" ht="15.75" x14ac:dyDescent="0.25">
      <c r="A59" s="61"/>
      <c r="B59" s="62"/>
      <c r="C59" s="62"/>
      <c r="D59" s="62"/>
      <c r="E59" s="63"/>
      <c r="F59" s="24" t="s">
        <v>48</v>
      </c>
      <c r="G59" s="26">
        <f t="shared" si="10"/>
        <v>-80000</v>
      </c>
      <c r="H59" s="22"/>
      <c r="I59" s="26"/>
      <c r="J59" s="26"/>
      <c r="K59" s="26">
        <v>-80000</v>
      </c>
    </row>
    <row r="60" spans="1:12" ht="15.75" x14ac:dyDescent="0.25">
      <c r="A60" s="61"/>
      <c r="B60" s="62"/>
      <c r="C60" s="62"/>
      <c r="D60" s="62"/>
      <c r="E60" s="63"/>
      <c r="F60" s="24" t="s">
        <v>63</v>
      </c>
      <c r="G60" s="26">
        <f t="shared" ref="G60:G65" si="11">SUM(K60)</f>
        <v>-82048</v>
      </c>
      <c r="H60" s="22"/>
      <c r="I60" s="22"/>
      <c r="J60" s="22"/>
      <c r="K60" s="26">
        <f>-7010-75038</f>
        <v>-82048</v>
      </c>
    </row>
    <row r="61" spans="1:12" ht="15.75" x14ac:dyDescent="0.25">
      <c r="A61" s="61"/>
      <c r="B61" s="62"/>
      <c r="C61" s="62"/>
      <c r="D61" s="62"/>
      <c r="E61" s="63"/>
      <c r="F61" s="24" t="s">
        <v>64</v>
      </c>
      <c r="G61" s="26">
        <f t="shared" si="11"/>
        <v>728</v>
      </c>
      <c r="H61" s="22"/>
      <c r="I61" s="22"/>
      <c r="J61" s="22"/>
      <c r="K61" s="26">
        <v>728</v>
      </c>
    </row>
    <row r="62" spans="1:12" ht="15.75" x14ac:dyDescent="0.25">
      <c r="A62" s="61"/>
      <c r="B62" s="62"/>
      <c r="C62" s="62"/>
      <c r="D62" s="62"/>
      <c r="E62" s="63"/>
      <c r="F62" s="24" t="s">
        <v>105</v>
      </c>
      <c r="G62" s="26">
        <f t="shared" si="11"/>
        <v>7010</v>
      </c>
      <c r="H62" s="22"/>
      <c r="I62" s="22"/>
      <c r="J62" s="22"/>
      <c r="K62" s="26">
        <v>7010</v>
      </c>
    </row>
    <row r="63" spans="1:12" ht="15.75" x14ac:dyDescent="0.25">
      <c r="A63" s="61"/>
      <c r="B63" s="62"/>
      <c r="C63" s="62"/>
      <c r="D63" s="62"/>
      <c r="E63" s="63"/>
      <c r="F63" s="24" t="s">
        <v>109</v>
      </c>
      <c r="G63" s="26">
        <f t="shared" si="11"/>
        <v>398382</v>
      </c>
      <c r="H63" s="22"/>
      <c r="I63" s="22"/>
      <c r="J63" s="22"/>
      <c r="K63" s="26">
        <f>312726+85656</f>
        <v>398382</v>
      </c>
    </row>
    <row r="64" spans="1:12" ht="15.75" x14ac:dyDescent="0.25">
      <c r="A64" s="61"/>
      <c r="B64" s="62"/>
      <c r="C64" s="62"/>
      <c r="D64" s="62"/>
      <c r="E64" s="63"/>
      <c r="F64" s="24" t="s">
        <v>110</v>
      </c>
      <c r="G64" s="26">
        <f t="shared" si="11"/>
        <v>81918</v>
      </c>
      <c r="H64" s="22"/>
      <c r="I64" s="22"/>
      <c r="J64" s="22"/>
      <c r="K64" s="26">
        <v>81918</v>
      </c>
    </row>
    <row r="65" spans="1:11" ht="15.75" x14ac:dyDescent="0.25">
      <c r="A65" s="61"/>
      <c r="B65" s="62"/>
      <c r="C65" s="62"/>
      <c r="D65" s="62"/>
      <c r="E65" s="63"/>
      <c r="F65" s="24" t="s">
        <v>111</v>
      </c>
      <c r="G65" s="26">
        <f t="shared" si="11"/>
        <v>12090</v>
      </c>
      <c r="H65" s="22"/>
      <c r="I65" s="22"/>
      <c r="J65" s="22"/>
      <c r="K65" s="26">
        <f>9420+2670</f>
        <v>12090</v>
      </c>
    </row>
    <row r="66" spans="1:11" ht="16.5" thickBot="1" x14ac:dyDescent="0.3">
      <c r="A66" s="50"/>
      <c r="B66" s="46"/>
      <c r="C66" s="46"/>
      <c r="D66" s="46"/>
      <c r="E66" s="64"/>
      <c r="F66" s="85" t="s">
        <v>80</v>
      </c>
      <c r="G66" s="47">
        <f>SUM(K66)</f>
        <v>-2150</v>
      </c>
      <c r="H66" s="47"/>
      <c r="I66" s="47"/>
      <c r="J66" s="47"/>
      <c r="K66" s="47">
        <v>-2150</v>
      </c>
    </row>
    <row r="67" spans="1:11" ht="16.5" thickBot="1" x14ac:dyDescent="0.3">
      <c r="A67" s="30" t="s">
        <v>81</v>
      </c>
      <c r="B67" s="31" t="s">
        <v>82</v>
      </c>
      <c r="C67" s="31" t="s">
        <v>83</v>
      </c>
      <c r="D67" s="31" t="s">
        <v>84</v>
      </c>
      <c r="E67" s="56" t="s">
        <v>85</v>
      </c>
      <c r="F67" s="75" t="s">
        <v>16</v>
      </c>
      <c r="G67" s="49">
        <f>SUM(G68:G75)</f>
        <v>51724</v>
      </c>
      <c r="H67" s="49">
        <f t="shared" ref="H67:K67" si="12">SUM(H68:H75)</f>
        <v>0</v>
      </c>
      <c r="I67" s="49">
        <f t="shared" si="12"/>
        <v>0</v>
      </c>
      <c r="J67" s="49">
        <f t="shared" si="12"/>
        <v>0</v>
      </c>
      <c r="K67" s="49">
        <f t="shared" si="12"/>
        <v>51724</v>
      </c>
    </row>
    <row r="68" spans="1:11" ht="15.75" x14ac:dyDescent="0.25">
      <c r="A68" s="65"/>
      <c r="B68" s="66"/>
      <c r="C68" s="66"/>
      <c r="D68" s="66"/>
      <c r="E68" s="67"/>
      <c r="F68" s="95" t="s">
        <v>52</v>
      </c>
      <c r="G68" s="68">
        <f>SUM(H68:K68)</f>
        <v>-8500</v>
      </c>
      <c r="H68" s="68"/>
      <c r="I68" s="68"/>
      <c r="J68" s="68"/>
      <c r="K68" s="68">
        <v>-8500</v>
      </c>
    </row>
    <row r="69" spans="1:11" ht="15.75" x14ac:dyDescent="0.25">
      <c r="A69" s="52"/>
      <c r="B69" s="53"/>
      <c r="C69" s="53"/>
      <c r="D69" s="53"/>
      <c r="E69" s="54"/>
      <c r="F69" s="24" t="s">
        <v>53</v>
      </c>
      <c r="G69" s="26">
        <f>SUM(H69:K69)</f>
        <v>-2300</v>
      </c>
      <c r="H69" s="26"/>
      <c r="I69" s="26"/>
      <c r="J69" s="26"/>
      <c r="K69" s="26">
        <v>-2300</v>
      </c>
    </row>
    <row r="70" spans="1:11" ht="15.75" x14ac:dyDescent="0.25">
      <c r="A70" s="52"/>
      <c r="B70" s="53"/>
      <c r="C70" s="53"/>
      <c r="D70" s="53"/>
      <c r="E70" s="54"/>
      <c r="F70" s="24" t="s">
        <v>48</v>
      </c>
      <c r="G70" s="26">
        <f>SUM(H70:K70)</f>
        <v>-176</v>
      </c>
      <c r="H70" s="26"/>
      <c r="I70" s="26"/>
      <c r="J70" s="26"/>
      <c r="K70" s="26">
        <v>-176</v>
      </c>
    </row>
    <row r="71" spans="1:11" ht="15.75" x14ac:dyDescent="0.25">
      <c r="A71" s="52"/>
      <c r="B71" s="53"/>
      <c r="C71" s="53"/>
      <c r="D71" s="53"/>
      <c r="E71" s="54"/>
      <c r="F71" s="24" t="s">
        <v>109</v>
      </c>
      <c r="G71" s="26">
        <f t="shared" ref="G71:G73" si="13">SUM(H71:K71)</f>
        <v>59675</v>
      </c>
      <c r="H71" s="26"/>
      <c r="I71" s="26"/>
      <c r="J71" s="26"/>
      <c r="K71" s="26">
        <v>59675</v>
      </c>
    </row>
    <row r="72" spans="1:11" ht="15.75" x14ac:dyDescent="0.25">
      <c r="A72" s="52"/>
      <c r="B72" s="53"/>
      <c r="C72" s="53"/>
      <c r="D72" s="53"/>
      <c r="E72" s="54"/>
      <c r="F72" s="24" t="s">
        <v>110</v>
      </c>
      <c r="G72" s="26">
        <f t="shared" si="13"/>
        <v>1888</v>
      </c>
      <c r="H72" s="26"/>
      <c r="I72" s="26"/>
      <c r="J72" s="26"/>
      <c r="K72" s="26">
        <v>1888</v>
      </c>
    </row>
    <row r="73" spans="1:11" ht="15.75" x14ac:dyDescent="0.25">
      <c r="A73" s="52"/>
      <c r="B73" s="53"/>
      <c r="C73" s="53"/>
      <c r="D73" s="53"/>
      <c r="E73" s="54"/>
      <c r="F73" s="24" t="s">
        <v>111</v>
      </c>
      <c r="G73" s="26">
        <f t="shared" si="13"/>
        <v>1773</v>
      </c>
      <c r="H73" s="26"/>
      <c r="I73" s="26"/>
      <c r="J73" s="26"/>
      <c r="K73" s="26">
        <f>186+1587</f>
        <v>1773</v>
      </c>
    </row>
    <row r="74" spans="1:11" ht="15.75" x14ac:dyDescent="0.25">
      <c r="A74" s="52"/>
      <c r="B74" s="53"/>
      <c r="C74" s="53"/>
      <c r="D74" s="53"/>
      <c r="E74" s="54"/>
      <c r="F74" s="24" t="s">
        <v>80</v>
      </c>
      <c r="G74" s="26">
        <f t="shared" ref="G74:G75" si="14">SUM(K74)</f>
        <v>-2149</v>
      </c>
      <c r="H74" s="26"/>
      <c r="I74" s="26"/>
      <c r="J74" s="26"/>
      <c r="K74" s="26">
        <f>-1513-1487+851</f>
        <v>-2149</v>
      </c>
    </row>
    <row r="75" spans="1:11" ht="16.5" thickBot="1" x14ac:dyDescent="0.3">
      <c r="A75" s="39"/>
      <c r="B75" s="40"/>
      <c r="C75" s="40"/>
      <c r="D75" s="40"/>
      <c r="E75" s="41"/>
      <c r="F75" s="45" t="s">
        <v>105</v>
      </c>
      <c r="G75" s="42">
        <f t="shared" si="14"/>
        <v>1513</v>
      </c>
      <c r="H75" s="42"/>
      <c r="I75" s="42"/>
      <c r="J75" s="42"/>
      <c r="K75" s="42">
        <v>1513</v>
      </c>
    </row>
    <row r="76" spans="1:11" ht="16.5" thickBot="1" x14ac:dyDescent="0.3">
      <c r="A76" s="30" t="s">
        <v>81</v>
      </c>
      <c r="B76" s="31" t="s">
        <v>82</v>
      </c>
      <c r="C76" s="31" t="s">
        <v>83</v>
      </c>
      <c r="D76" s="31" t="s">
        <v>84</v>
      </c>
      <c r="E76" s="56" t="s">
        <v>86</v>
      </c>
      <c r="F76" s="75" t="s">
        <v>16</v>
      </c>
      <c r="G76" s="49">
        <f>SUM(G77:G85)</f>
        <v>18232</v>
      </c>
      <c r="H76" s="49">
        <f t="shared" ref="H76:J76" si="15">SUM(H77:H85)</f>
        <v>0</v>
      </c>
      <c r="I76" s="49">
        <f t="shared" si="15"/>
        <v>0</v>
      </c>
      <c r="J76" s="49">
        <f t="shared" si="15"/>
        <v>0</v>
      </c>
      <c r="K76" s="49">
        <f>SUM(K77:K85)</f>
        <v>18232</v>
      </c>
    </row>
    <row r="77" spans="1:11" ht="15.75" hidden="1" x14ac:dyDescent="0.25">
      <c r="A77" s="65"/>
      <c r="B77" s="66"/>
      <c r="C77" s="66"/>
      <c r="D77" s="66"/>
      <c r="E77" s="67"/>
      <c r="F77" s="95" t="s">
        <v>52</v>
      </c>
      <c r="G77" s="68">
        <f>SUM(H77:K77)</f>
        <v>0</v>
      </c>
      <c r="H77" s="68"/>
      <c r="I77" s="68"/>
      <c r="J77" s="68"/>
      <c r="K77" s="68"/>
    </row>
    <row r="78" spans="1:11" ht="15.75" hidden="1" x14ac:dyDescent="0.25">
      <c r="A78" s="52"/>
      <c r="B78" s="53"/>
      <c r="C78" s="53"/>
      <c r="D78" s="53"/>
      <c r="E78" s="54"/>
      <c r="F78" s="24" t="s">
        <v>53</v>
      </c>
      <c r="G78" s="26">
        <f>SUM(K78)</f>
        <v>0</v>
      </c>
      <c r="H78" s="26"/>
      <c r="I78" s="26"/>
      <c r="J78" s="26"/>
      <c r="K78" s="26"/>
    </row>
    <row r="79" spans="1:11" ht="15.75" x14ac:dyDescent="0.25">
      <c r="A79" s="52"/>
      <c r="B79" s="53"/>
      <c r="C79" s="53"/>
      <c r="D79" s="53"/>
      <c r="E79" s="54"/>
      <c r="F79" s="24" t="s">
        <v>63</v>
      </c>
      <c r="G79" s="26">
        <f t="shared" ref="G79:G82" si="16">SUM(K79)</f>
        <v>-5050</v>
      </c>
      <c r="H79" s="26"/>
      <c r="I79" s="26"/>
      <c r="J79" s="26"/>
      <c r="K79" s="26">
        <v>-5050</v>
      </c>
    </row>
    <row r="80" spans="1:11" ht="15.75" x14ac:dyDescent="0.25">
      <c r="A80" s="52"/>
      <c r="B80" s="53"/>
      <c r="C80" s="53"/>
      <c r="D80" s="53"/>
      <c r="E80" s="54"/>
      <c r="F80" s="24" t="s">
        <v>48</v>
      </c>
      <c r="G80" s="26">
        <f t="shared" si="16"/>
        <v>-340</v>
      </c>
      <c r="H80" s="26"/>
      <c r="I80" s="26"/>
      <c r="J80" s="26"/>
      <c r="K80" s="26">
        <v>-340</v>
      </c>
    </row>
    <row r="81" spans="1:11" ht="15.75" x14ac:dyDescent="0.25">
      <c r="A81" s="52"/>
      <c r="B81" s="53"/>
      <c r="C81" s="53"/>
      <c r="D81" s="53"/>
      <c r="E81" s="54"/>
      <c r="F81" s="24" t="s">
        <v>80</v>
      </c>
      <c r="G81" s="26">
        <f t="shared" si="16"/>
        <v>-2110</v>
      </c>
      <c r="H81" s="26"/>
      <c r="I81" s="26"/>
      <c r="J81" s="26"/>
      <c r="K81" s="26">
        <v>-2110</v>
      </c>
    </row>
    <row r="82" spans="1:11" ht="15.75" x14ac:dyDescent="0.25">
      <c r="A82" s="52"/>
      <c r="B82" s="53"/>
      <c r="C82" s="53"/>
      <c r="D82" s="53"/>
      <c r="E82" s="54"/>
      <c r="F82" s="24" t="s">
        <v>49</v>
      </c>
      <c r="G82" s="26">
        <f t="shared" si="16"/>
        <v>-46000</v>
      </c>
      <c r="H82" s="26"/>
      <c r="I82" s="26"/>
      <c r="J82" s="26"/>
      <c r="K82" s="26">
        <v>-46000</v>
      </c>
    </row>
    <row r="83" spans="1:11" ht="15.75" x14ac:dyDescent="0.25">
      <c r="A83" s="52"/>
      <c r="B83" s="53"/>
      <c r="C83" s="53"/>
      <c r="D83" s="53"/>
      <c r="E83" s="54"/>
      <c r="F83" s="24" t="s">
        <v>109</v>
      </c>
      <c r="G83" s="26">
        <f t="shared" ref="G83:G85" si="17">SUM(K83)</f>
        <v>72272</v>
      </c>
      <c r="H83" s="26"/>
      <c r="I83" s="26"/>
      <c r="J83" s="26"/>
      <c r="K83" s="26">
        <v>72272</v>
      </c>
    </row>
    <row r="84" spans="1:11" ht="15.75" x14ac:dyDescent="0.25">
      <c r="A84" s="52"/>
      <c r="B84" s="53"/>
      <c r="C84" s="53"/>
      <c r="D84" s="53"/>
      <c r="E84" s="54"/>
      <c r="F84" s="24" t="s">
        <v>110</v>
      </c>
      <c r="G84" s="26">
        <f t="shared" si="17"/>
        <v>435</v>
      </c>
      <c r="H84" s="26"/>
      <c r="I84" s="26"/>
      <c r="J84" s="26"/>
      <c r="K84" s="26">
        <f>5835-5400</f>
        <v>435</v>
      </c>
    </row>
    <row r="85" spans="1:11" ht="16.5" thickBot="1" x14ac:dyDescent="0.3">
      <c r="A85" s="39"/>
      <c r="B85" s="40"/>
      <c r="C85" s="40"/>
      <c r="D85" s="40"/>
      <c r="E85" s="41"/>
      <c r="F85" s="45" t="s">
        <v>111</v>
      </c>
      <c r="G85" s="26">
        <f t="shared" si="17"/>
        <v>-975</v>
      </c>
      <c r="H85" s="42"/>
      <c r="I85" s="42"/>
      <c r="J85" s="42"/>
      <c r="K85" s="42">
        <f>1603-2578</f>
        <v>-975</v>
      </c>
    </row>
    <row r="86" spans="1:11" ht="16.5" thickBot="1" x14ac:dyDescent="0.3">
      <c r="A86" s="30" t="s">
        <v>81</v>
      </c>
      <c r="B86" s="31" t="s">
        <v>82</v>
      </c>
      <c r="C86" s="31" t="s">
        <v>83</v>
      </c>
      <c r="D86" s="31" t="s">
        <v>84</v>
      </c>
      <c r="E86" s="56" t="s">
        <v>87</v>
      </c>
      <c r="F86" s="75" t="s">
        <v>16</v>
      </c>
      <c r="G86" s="49">
        <f>SUM(G87:G98)</f>
        <v>88678</v>
      </c>
      <c r="H86" s="49">
        <f>SUM(H87:H98)</f>
        <v>0</v>
      </c>
      <c r="I86" s="49">
        <f>SUM(I87:I98)</f>
        <v>0</v>
      </c>
      <c r="J86" s="49">
        <f>SUM(J87:J98)</f>
        <v>0</v>
      </c>
      <c r="K86" s="49">
        <f>SUM(K87:K98)</f>
        <v>88678</v>
      </c>
    </row>
    <row r="87" spans="1:11" ht="15.75" x14ac:dyDescent="0.25">
      <c r="A87" s="52"/>
      <c r="B87" s="53"/>
      <c r="C87" s="53"/>
      <c r="D87" s="53"/>
      <c r="E87" s="54"/>
      <c r="F87" s="24" t="s">
        <v>52</v>
      </c>
      <c r="G87" s="26">
        <f>SUM(H87:K87)</f>
        <v>30710</v>
      </c>
      <c r="H87" s="26"/>
      <c r="I87" s="26"/>
      <c r="J87" s="26"/>
      <c r="K87" s="26">
        <v>30710</v>
      </c>
    </row>
    <row r="88" spans="1:11" ht="15.75" x14ac:dyDescent="0.25">
      <c r="A88" s="52"/>
      <c r="B88" s="53"/>
      <c r="C88" s="53"/>
      <c r="D88" s="53"/>
      <c r="E88" s="54"/>
      <c r="F88" s="24" t="s">
        <v>53</v>
      </c>
      <c r="G88" s="26">
        <f>SUM(H88:K88)</f>
        <v>8100</v>
      </c>
      <c r="H88" s="26"/>
      <c r="I88" s="26"/>
      <c r="J88" s="26"/>
      <c r="K88" s="26">
        <v>8100</v>
      </c>
    </row>
    <row r="89" spans="1:11" ht="15.75" x14ac:dyDescent="0.25">
      <c r="A89" s="52"/>
      <c r="B89" s="53"/>
      <c r="C89" s="53"/>
      <c r="D89" s="53"/>
      <c r="E89" s="54"/>
      <c r="F89" s="24" t="s">
        <v>63</v>
      </c>
      <c r="G89" s="26">
        <f t="shared" ref="G89:G94" si="18">SUM(H89:K89)</f>
        <v>-8000</v>
      </c>
      <c r="H89" s="26"/>
      <c r="I89" s="26"/>
      <c r="J89" s="26"/>
      <c r="K89" s="26">
        <v>-8000</v>
      </c>
    </row>
    <row r="90" spans="1:11" ht="15.75" x14ac:dyDescent="0.25">
      <c r="A90" s="52"/>
      <c r="B90" s="53"/>
      <c r="C90" s="53"/>
      <c r="D90" s="53"/>
      <c r="E90" s="54"/>
      <c r="F90" s="24" t="s">
        <v>99</v>
      </c>
      <c r="G90" s="26">
        <f t="shared" si="18"/>
        <v>-6230</v>
      </c>
      <c r="H90" s="26"/>
      <c r="I90" s="26"/>
      <c r="J90" s="26"/>
      <c r="K90" s="26">
        <v>-6230</v>
      </c>
    </row>
    <row r="91" spans="1:11" ht="15.75" x14ac:dyDescent="0.25">
      <c r="A91" s="52"/>
      <c r="B91" s="53"/>
      <c r="C91" s="53"/>
      <c r="D91" s="53"/>
      <c r="E91" s="54"/>
      <c r="F91" s="24" t="s">
        <v>48</v>
      </c>
      <c r="G91" s="26">
        <f t="shared" si="18"/>
        <v>-336</v>
      </c>
      <c r="H91" s="26"/>
      <c r="I91" s="26"/>
      <c r="J91" s="26"/>
      <c r="K91" s="26">
        <v>-336</v>
      </c>
    </row>
    <row r="92" spans="1:11" ht="15.75" x14ac:dyDescent="0.25">
      <c r="A92" s="52"/>
      <c r="B92" s="53"/>
      <c r="C92" s="53"/>
      <c r="D92" s="53"/>
      <c r="E92" s="54"/>
      <c r="F92" s="24" t="s">
        <v>80</v>
      </c>
      <c r="G92" s="26">
        <f t="shared" si="18"/>
        <v>-2300</v>
      </c>
      <c r="H92" s="26"/>
      <c r="I92" s="26"/>
      <c r="J92" s="26"/>
      <c r="K92" s="26">
        <v>-2300</v>
      </c>
    </row>
    <row r="93" spans="1:11" ht="15.75" x14ac:dyDescent="0.25">
      <c r="A93" s="52"/>
      <c r="B93" s="53"/>
      <c r="C93" s="53"/>
      <c r="D93" s="53"/>
      <c r="E93" s="54"/>
      <c r="F93" s="24" t="s">
        <v>135</v>
      </c>
      <c r="G93" s="26">
        <f t="shared" si="18"/>
        <v>563</v>
      </c>
      <c r="H93" s="26"/>
      <c r="I93" s="26"/>
      <c r="J93" s="26"/>
      <c r="K93" s="26">
        <v>563</v>
      </c>
    </row>
    <row r="94" spans="1:11" ht="15.75" x14ac:dyDescent="0.25">
      <c r="A94" s="52"/>
      <c r="B94" s="53"/>
      <c r="C94" s="53"/>
      <c r="D94" s="53"/>
      <c r="E94" s="54"/>
      <c r="F94" s="24" t="s">
        <v>51</v>
      </c>
      <c r="G94" s="26">
        <f t="shared" si="18"/>
        <v>-19800</v>
      </c>
      <c r="H94" s="26"/>
      <c r="I94" s="26"/>
      <c r="J94" s="26"/>
      <c r="K94" s="26">
        <f>-19800</f>
        <v>-19800</v>
      </c>
    </row>
    <row r="95" spans="1:11" ht="15.75" x14ac:dyDescent="0.25">
      <c r="A95" s="52"/>
      <c r="B95" s="53"/>
      <c r="C95" s="53"/>
      <c r="D95" s="53"/>
      <c r="E95" s="54"/>
      <c r="F95" s="24" t="s">
        <v>109</v>
      </c>
      <c r="G95" s="26">
        <f t="shared" ref="G95:G97" si="19">SUM(H95:K95)</f>
        <v>77695</v>
      </c>
      <c r="H95" s="26"/>
      <c r="I95" s="26"/>
      <c r="J95" s="26"/>
      <c r="K95" s="26">
        <v>77695</v>
      </c>
    </row>
    <row r="96" spans="1:11" ht="15.75" x14ac:dyDescent="0.25">
      <c r="A96" s="52"/>
      <c r="B96" s="53"/>
      <c r="C96" s="53"/>
      <c r="D96" s="53"/>
      <c r="E96" s="54"/>
      <c r="F96" s="24" t="s">
        <v>110</v>
      </c>
      <c r="G96" s="26">
        <f t="shared" si="19"/>
        <v>5142</v>
      </c>
      <c r="H96" s="26"/>
      <c r="I96" s="26"/>
      <c r="J96" s="26"/>
      <c r="K96" s="26">
        <v>5142</v>
      </c>
    </row>
    <row r="97" spans="1:11" ht="15.75" x14ac:dyDescent="0.25">
      <c r="A97" s="52"/>
      <c r="B97" s="53"/>
      <c r="C97" s="53"/>
      <c r="D97" s="53"/>
      <c r="E97" s="54"/>
      <c r="F97" s="24" t="s">
        <v>111</v>
      </c>
      <c r="G97" s="26">
        <f t="shared" si="19"/>
        <v>3862</v>
      </c>
      <c r="H97" s="26"/>
      <c r="I97" s="26"/>
      <c r="J97" s="26"/>
      <c r="K97" s="26">
        <f>1284+2578</f>
        <v>3862</v>
      </c>
    </row>
    <row r="98" spans="1:11" ht="16.5" thickBot="1" x14ac:dyDescent="0.3">
      <c r="A98" s="39"/>
      <c r="B98" s="40"/>
      <c r="C98" s="40"/>
      <c r="D98" s="40"/>
      <c r="E98" s="41"/>
      <c r="F98" s="45" t="s">
        <v>64</v>
      </c>
      <c r="G98" s="42">
        <f t="shared" ref="G98" si="20">SUM(K98)</f>
        <v>-728</v>
      </c>
      <c r="H98" s="42"/>
      <c r="I98" s="42"/>
      <c r="J98" s="42"/>
      <c r="K98" s="42">
        <v>-728</v>
      </c>
    </row>
    <row r="99" spans="1:11" ht="16.5" thickBot="1" x14ac:dyDescent="0.3">
      <c r="A99" s="30" t="s">
        <v>88</v>
      </c>
      <c r="B99" s="31" t="s">
        <v>89</v>
      </c>
      <c r="C99" s="31" t="s">
        <v>67</v>
      </c>
      <c r="D99" s="31" t="s">
        <v>19</v>
      </c>
      <c r="E99" s="56" t="s">
        <v>90</v>
      </c>
      <c r="F99" s="75" t="s">
        <v>16</v>
      </c>
      <c r="G99" s="49">
        <f>SUM(G100:G107)</f>
        <v>6730</v>
      </c>
      <c r="H99" s="49">
        <f>SUM(H100:H107)</f>
        <v>0</v>
      </c>
      <c r="I99" s="49">
        <f>SUM(I100:I107)</f>
        <v>0</v>
      </c>
      <c r="J99" s="49">
        <f>SUM(J100:J107)</f>
        <v>0</v>
      </c>
      <c r="K99" s="49">
        <f>SUM(K100:K107)</f>
        <v>6730</v>
      </c>
    </row>
    <row r="100" spans="1:11" ht="15.75" x14ac:dyDescent="0.25">
      <c r="A100" s="52"/>
      <c r="B100" s="53"/>
      <c r="C100" s="53"/>
      <c r="D100" s="53"/>
      <c r="E100" s="54"/>
      <c r="F100" s="24" t="s">
        <v>52</v>
      </c>
      <c r="G100" s="26">
        <f>SUM(I100:K100)</f>
        <v>10360</v>
      </c>
      <c r="H100" s="26"/>
      <c r="I100" s="26"/>
      <c r="J100" s="26"/>
      <c r="K100" s="26">
        <v>10360</v>
      </c>
    </row>
    <row r="101" spans="1:11" ht="15.75" x14ac:dyDescent="0.25">
      <c r="A101" s="52"/>
      <c r="B101" s="53"/>
      <c r="C101" s="53"/>
      <c r="D101" s="53"/>
      <c r="E101" s="54"/>
      <c r="F101" s="24" t="s">
        <v>53</v>
      </c>
      <c r="G101" s="26">
        <f>SUM(I101:K101)</f>
        <v>2540</v>
      </c>
      <c r="H101" s="26"/>
      <c r="I101" s="26"/>
      <c r="J101" s="26"/>
      <c r="K101" s="26">
        <v>2540</v>
      </c>
    </row>
    <row r="102" spans="1:11" ht="15.75" x14ac:dyDescent="0.25">
      <c r="A102" s="52"/>
      <c r="B102" s="53"/>
      <c r="C102" s="53"/>
      <c r="D102" s="53"/>
      <c r="E102" s="54"/>
      <c r="F102" s="24" t="s">
        <v>63</v>
      </c>
      <c r="G102" s="26">
        <f t="shared" ref="G102:G103" si="21">SUM(I102:K102)</f>
        <v>-5000</v>
      </c>
      <c r="H102" s="26"/>
      <c r="I102" s="26"/>
      <c r="J102" s="26"/>
      <c r="K102" s="26">
        <v>-5000</v>
      </c>
    </row>
    <row r="103" spans="1:11" ht="15.75" x14ac:dyDescent="0.25">
      <c r="A103" s="52"/>
      <c r="B103" s="53"/>
      <c r="C103" s="53"/>
      <c r="D103" s="53"/>
      <c r="E103" s="54"/>
      <c r="F103" s="24" t="s">
        <v>48</v>
      </c>
      <c r="G103" s="26">
        <f t="shared" si="21"/>
        <v>-400</v>
      </c>
      <c r="H103" s="26"/>
      <c r="I103" s="26"/>
      <c r="J103" s="26"/>
      <c r="K103" s="26">
        <v>-400</v>
      </c>
    </row>
    <row r="104" spans="1:11" ht="15.75" x14ac:dyDescent="0.25">
      <c r="A104" s="52"/>
      <c r="B104" s="53"/>
      <c r="C104" s="53"/>
      <c r="D104" s="53"/>
      <c r="E104" s="54"/>
      <c r="F104" s="24" t="s">
        <v>112</v>
      </c>
      <c r="G104" s="26">
        <f t="shared" ref="G104:G106" si="22">SUM(I104:K104)</f>
        <v>-55</v>
      </c>
      <c r="H104" s="26"/>
      <c r="I104" s="26"/>
      <c r="J104" s="26"/>
      <c r="K104" s="26">
        <v>-55</v>
      </c>
    </row>
    <row r="105" spans="1:11" ht="15.75" x14ac:dyDescent="0.25">
      <c r="A105" s="52"/>
      <c r="B105" s="53"/>
      <c r="C105" s="53"/>
      <c r="D105" s="53"/>
      <c r="E105" s="54"/>
      <c r="F105" s="24" t="s">
        <v>80</v>
      </c>
      <c r="G105" s="26">
        <f t="shared" si="22"/>
        <v>-115</v>
      </c>
      <c r="H105" s="26"/>
      <c r="I105" s="26"/>
      <c r="J105" s="26"/>
      <c r="K105" s="26">
        <v>-115</v>
      </c>
    </row>
    <row r="106" spans="1:11" ht="16.5" thickBot="1" x14ac:dyDescent="0.3">
      <c r="A106" s="52"/>
      <c r="B106" s="53"/>
      <c r="C106" s="53"/>
      <c r="D106" s="53"/>
      <c r="E106" s="54"/>
      <c r="F106" s="24" t="s">
        <v>51</v>
      </c>
      <c r="G106" s="26">
        <f t="shared" si="22"/>
        <v>-600</v>
      </c>
      <c r="H106" s="26"/>
      <c r="I106" s="26"/>
      <c r="J106" s="26"/>
      <c r="K106" s="26">
        <v>-600</v>
      </c>
    </row>
    <row r="107" spans="1:11" ht="16.5" hidden="1" thickBot="1" x14ac:dyDescent="0.3">
      <c r="A107" s="39"/>
      <c r="B107" s="40"/>
      <c r="C107" s="40"/>
      <c r="D107" s="40"/>
      <c r="E107" s="41"/>
      <c r="F107" s="45" t="s">
        <v>64</v>
      </c>
      <c r="G107" s="42">
        <f t="shared" ref="G107" si="23">SUM(K107)</f>
        <v>0</v>
      </c>
      <c r="H107" s="42"/>
      <c r="I107" s="42"/>
      <c r="J107" s="42"/>
      <c r="K107" s="42"/>
    </row>
    <row r="108" spans="1:11" ht="16.5" thickBot="1" x14ac:dyDescent="0.3">
      <c r="A108" s="30" t="s">
        <v>91</v>
      </c>
      <c r="B108" s="31" t="s">
        <v>92</v>
      </c>
      <c r="C108" s="31" t="s">
        <v>93</v>
      </c>
      <c r="D108" s="31" t="s">
        <v>94</v>
      </c>
      <c r="E108" s="56" t="s">
        <v>95</v>
      </c>
      <c r="F108" s="75" t="s">
        <v>16</v>
      </c>
      <c r="G108" s="49">
        <f>SUM(G109:G119)</f>
        <v>-2965</v>
      </c>
      <c r="H108" s="49">
        <f t="shared" ref="H108:J108" si="24">SUM(H109:H119)</f>
        <v>0</v>
      </c>
      <c r="I108" s="49">
        <f t="shared" si="24"/>
        <v>0</v>
      </c>
      <c r="J108" s="49">
        <f t="shared" si="24"/>
        <v>0</v>
      </c>
      <c r="K108" s="49">
        <f>SUM(K109:K119)</f>
        <v>-2965</v>
      </c>
    </row>
    <row r="109" spans="1:11" ht="15.75" hidden="1" x14ac:dyDescent="0.25">
      <c r="A109" s="65"/>
      <c r="B109" s="66"/>
      <c r="C109" s="66"/>
      <c r="D109" s="66"/>
      <c r="E109" s="67"/>
      <c r="F109" s="95" t="s">
        <v>52</v>
      </c>
      <c r="G109" s="68">
        <f>SUM(K109)</f>
        <v>0</v>
      </c>
      <c r="H109" s="68"/>
      <c r="I109" s="68"/>
      <c r="J109" s="68"/>
      <c r="K109" s="68"/>
    </row>
    <row r="110" spans="1:11" ht="15.75" hidden="1" x14ac:dyDescent="0.25">
      <c r="A110" s="52"/>
      <c r="B110" s="53"/>
      <c r="C110" s="53"/>
      <c r="D110" s="53"/>
      <c r="E110" s="54"/>
      <c r="F110" s="24" t="s">
        <v>53</v>
      </c>
      <c r="G110" s="26">
        <f>SUM(K110)</f>
        <v>0</v>
      </c>
      <c r="H110" s="26"/>
      <c r="I110" s="26"/>
      <c r="J110" s="26"/>
      <c r="K110" s="26"/>
    </row>
    <row r="111" spans="1:11" ht="15.75" x14ac:dyDescent="0.25">
      <c r="A111" s="52"/>
      <c r="B111" s="53"/>
      <c r="C111" s="53"/>
      <c r="D111" s="53"/>
      <c r="E111" s="54"/>
      <c r="F111" s="24" t="s">
        <v>110</v>
      </c>
      <c r="G111" s="26">
        <f t="shared" ref="G111:G118" si="25">SUM(K111)</f>
        <v>1090</v>
      </c>
      <c r="H111" s="26"/>
      <c r="I111" s="26"/>
      <c r="J111" s="26"/>
      <c r="K111" s="26">
        <v>1090</v>
      </c>
    </row>
    <row r="112" spans="1:11" ht="15.75" x14ac:dyDescent="0.25">
      <c r="A112" s="52"/>
      <c r="B112" s="53"/>
      <c r="C112" s="53"/>
      <c r="D112" s="53"/>
      <c r="E112" s="54"/>
      <c r="F112" s="24" t="s">
        <v>111</v>
      </c>
      <c r="G112" s="26">
        <f t="shared" si="25"/>
        <v>136</v>
      </c>
      <c r="H112" s="26"/>
      <c r="I112" s="26"/>
      <c r="J112" s="26"/>
      <c r="K112" s="26">
        <v>136</v>
      </c>
    </row>
    <row r="113" spans="1:11" ht="15.75" x14ac:dyDescent="0.25">
      <c r="A113" s="52"/>
      <c r="B113" s="53"/>
      <c r="C113" s="53"/>
      <c r="D113" s="53"/>
      <c r="E113" s="54"/>
      <c r="F113" s="24" t="s">
        <v>109</v>
      </c>
      <c r="G113" s="26">
        <f t="shared" si="25"/>
        <v>11773</v>
      </c>
      <c r="H113" s="26"/>
      <c r="I113" s="26"/>
      <c r="J113" s="26"/>
      <c r="K113" s="26">
        <v>11773</v>
      </c>
    </row>
    <row r="114" spans="1:11" ht="15.75" x14ac:dyDescent="0.25">
      <c r="A114" s="52"/>
      <c r="B114" s="53"/>
      <c r="C114" s="53"/>
      <c r="D114" s="53"/>
      <c r="E114" s="54"/>
      <c r="F114" s="24" t="s">
        <v>63</v>
      </c>
      <c r="G114" s="26">
        <f t="shared" si="25"/>
        <v>-2850</v>
      </c>
      <c r="H114" s="26"/>
      <c r="I114" s="26"/>
      <c r="J114" s="26"/>
      <c r="K114" s="26">
        <v>-2850</v>
      </c>
    </row>
    <row r="115" spans="1:11" ht="15.75" x14ac:dyDescent="0.25">
      <c r="A115" s="52"/>
      <c r="B115" s="53"/>
      <c r="C115" s="53"/>
      <c r="D115" s="53"/>
      <c r="E115" s="54"/>
      <c r="F115" s="24" t="s">
        <v>48</v>
      </c>
      <c r="G115" s="26">
        <f t="shared" si="25"/>
        <v>-9700</v>
      </c>
      <c r="H115" s="26"/>
      <c r="I115" s="26"/>
      <c r="J115" s="26"/>
      <c r="K115" s="26">
        <v>-9700</v>
      </c>
    </row>
    <row r="116" spans="1:11" ht="15.75" x14ac:dyDescent="0.25">
      <c r="A116" s="52"/>
      <c r="B116" s="53"/>
      <c r="C116" s="53"/>
      <c r="D116" s="53"/>
      <c r="E116" s="54"/>
      <c r="F116" s="24" t="s">
        <v>112</v>
      </c>
      <c r="G116" s="26">
        <f t="shared" si="25"/>
        <v>-65</v>
      </c>
      <c r="H116" s="26"/>
      <c r="I116" s="26"/>
      <c r="J116" s="26"/>
      <c r="K116" s="26">
        <v>-65</v>
      </c>
    </row>
    <row r="117" spans="1:11" ht="15.75" x14ac:dyDescent="0.25">
      <c r="A117" s="52"/>
      <c r="B117" s="53"/>
      <c r="C117" s="53"/>
      <c r="D117" s="53"/>
      <c r="E117" s="54"/>
      <c r="F117" s="24" t="s">
        <v>80</v>
      </c>
      <c r="G117" s="26">
        <f t="shared" si="25"/>
        <v>-2950</v>
      </c>
      <c r="H117" s="26"/>
      <c r="I117" s="26"/>
      <c r="J117" s="26"/>
      <c r="K117" s="26">
        <v>-2950</v>
      </c>
    </row>
    <row r="118" spans="1:11" ht="15.75" x14ac:dyDescent="0.25">
      <c r="A118" s="52"/>
      <c r="B118" s="53"/>
      <c r="C118" s="53"/>
      <c r="D118" s="53"/>
      <c r="E118" s="54"/>
      <c r="F118" s="24" t="s">
        <v>51</v>
      </c>
      <c r="G118" s="26">
        <f t="shared" si="25"/>
        <v>-387</v>
      </c>
      <c r="H118" s="26"/>
      <c r="I118" s="26"/>
      <c r="J118" s="26"/>
      <c r="K118" s="26">
        <v>-387</v>
      </c>
    </row>
    <row r="119" spans="1:11" ht="16.5" thickBot="1" x14ac:dyDescent="0.3">
      <c r="A119" s="39"/>
      <c r="B119" s="40"/>
      <c r="C119" s="40"/>
      <c r="D119" s="40"/>
      <c r="E119" s="41"/>
      <c r="F119" s="45" t="s">
        <v>64</v>
      </c>
      <c r="G119" s="42">
        <f>SUM(K119)</f>
        <v>-12</v>
      </c>
      <c r="H119" s="42"/>
      <c r="I119" s="42"/>
      <c r="J119" s="42"/>
      <c r="K119" s="42">
        <v>-12</v>
      </c>
    </row>
    <row r="120" spans="1:11" ht="16.5" thickBot="1" x14ac:dyDescent="0.3">
      <c r="A120" s="30" t="s">
        <v>91</v>
      </c>
      <c r="B120" s="31" t="s">
        <v>96</v>
      </c>
      <c r="C120" s="31" t="s">
        <v>93</v>
      </c>
      <c r="D120" s="31" t="s">
        <v>97</v>
      </c>
      <c r="E120" s="56" t="s">
        <v>98</v>
      </c>
      <c r="F120" s="75" t="s">
        <v>16</v>
      </c>
      <c r="G120" s="49">
        <f>SUM(G121:G132)</f>
        <v>52528</v>
      </c>
      <c r="H120" s="49">
        <f t="shared" ref="H120:J120" si="26">SUM(H121:H132)</f>
        <v>0</v>
      </c>
      <c r="I120" s="49">
        <f t="shared" si="26"/>
        <v>0</v>
      </c>
      <c r="J120" s="49">
        <f t="shared" si="26"/>
        <v>0</v>
      </c>
      <c r="K120" s="49">
        <f>SUM(K121:K132)</f>
        <v>52528</v>
      </c>
    </row>
    <row r="121" spans="1:11" ht="15.75" hidden="1" x14ac:dyDescent="0.25">
      <c r="A121" s="50"/>
      <c r="B121" s="46"/>
      <c r="C121" s="46"/>
      <c r="D121" s="46"/>
      <c r="E121" s="70"/>
      <c r="F121" s="85" t="s">
        <v>52</v>
      </c>
      <c r="G121" s="69">
        <f>SUM(H121:K121)</f>
        <v>0</v>
      </c>
      <c r="H121" s="69"/>
      <c r="I121" s="69"/>
      <c r="J121" s="69"/>
      <c r="K121" s="69"/>
    </row>
    <row r="122" spans="1:11" ht="15.75" hidden="1" x14ac:dyDescent="0.25">
      <c r="A122" s="52"/>
      <c r="B122" s="53"/>
      <c r="C122" s="53"/>
      <c r="D122" s="53"/>
      <c r="E122" s="54"/>
      <c r="F122" s="24" t="s">
        <v>53</v>
      </c>
      <c r="G122" s="26">
        <f>SUM(H122:K122)</f>
        <v>0</v>
      </c>
      <c r="H122" s="26"/>
      <c r="I122" s="26"/>
      <c r="J122" s="26"/>
      <c r="K122" s="26"/>
    </row>
    <row r="123" spans="1:11" ht="15.75" x14ac:dyDescent="0.25">
      <c r="A123" s="52"/>
      <c r="B123" s="53"/>
      <c r="C123" s="53"/>
      <c r="D123" s="53"/>
      <c r="E123" s="54"/>
      <c r="F123" s="24" t="s">
        <v>63</v>
      </c>
      <c r="G123" s="26">
        <f t="shared" ref="G123:G128" si="27">SUM(K123)</f>
        <v>-19000</v>
      </c>
      <c r="H123" s="26"/>
      <c r="I123" s="26"/>
      <c r="J123" s="26"/>
      <c r="K123" s="26">
        <f>-121-18879</f>
        <v>-19000</v>
      </c>
    </row>
    <row r="124" spans="1:11" ht="15.75" x14ac:dyDescent="0.25">
      <c r="A124" s="52"/>
      <c r="B124" s="53"/>
      <c r="C124" s="53"/>
      <c r="D124" s="53"/>
      <c r="E124" s="54"/>
      <c r="F124" s="24" t="s">
        <v>64</v>
      </c>
      <c r="G124" s="26">
        <f t="shared" si="27"/>
        <v>12</v>
      </c>
      <c r="H124" s="26"/>
      <c r="I124" s="26"/>
      <c r="J124" s="26"/>
      <c r="K124" s="26">
        <v>12</v>
      </c>
    </row>
    <row r="125" spans="1:11" ht="15.75" x14ac:dyDescent="0.25">
      <c r="A125" s="52"/>
      <c r="B125" s="53"/>
      <c r="C125" s="53"/>
      <c r="D125" s="53"/>
      <c r="E125" s="54"/>
      <c r="F125" s="24" t="s">
        <v>105</v>
      </c>
      <c r="G125" s="26">
        <f t="shared" si="27"/>
        <v>121</v>
      </c>
      <c r="H125" s="26"/>
      <c r="I125" s="26"/>
      <c r="J125" s="26"/>
      <c r="K125" s="26">
        <v>121</v>
      </c>
    </row>
    <row r="126" spans="1:11" ht="15.75" x14ac:dyDescent="0.25">
      <c r="A126" s="52"/>
      <c r="B126" s="53"/>
      <c r="C126" s="53"/>
      <c r="D126" s="53"/>
      <c r="E126" s="54"/>
      <c r="F126" s="24" t="s">
        <v>48</v>
      </c>
      <c r="G126" s="26">
        <f t="shared" si="27"/>
        <v>-400</v>
      </c>
      <c r="H126" s="26"/>
      <c r="I126" s="26"/>
      <c r="J126" s="26"/>
      <c r="K126" s="26">
        <v>-400</v>
      </c>
    </row>
    <row r="127" spans="1:11" ht="15.75" x14ac:dyDescent="0.25">
      <c r="A127" s="52"/>
      <c r="B127" s="53"/>
      <c r="C127" s="53"/>
      <c r="D127" s="53"/>
      <c r="E127" s="54"/>
      <c r="F127" s="24" t="s">
        <v>112</v>
      </c>
      <c r="G127" s="26">
        <f t="shared" si="27"/>
        <v>-161</v>
      </c>
      <c r="H127" s="26"/>
      <c r="I127" s="26"/>
      <c r="J127" s="26"/>
      <c r="K127" s="26">
        <v>-161</v>
      </c>
    </row>
    <row r="128" spans="1:11" ht="15.75" x14ac:dyDescent="0.25">
      <c r="A128" s="52"/>
      <c r="B128" s="53"/>
      <c r="C128" s="53"/>
      <c r="D128" s="53"/>
      <c r="E128" s="54"/>
      <c r="F128" s="24" t="s">
        <v>80</v>
      </c>
      <c r="G128" s="26">
        <f t="shared" si="27"/>
        <v>-925</v>
      </c>
      <c r="H128" s="26"/>
      <c r="I128" s="26"/>
      <c r="J128" s="26"/>
      <c r="K128" s="26">
        <v>-925</v>
      </c>
    </row>
    <row r="129" spans="1:11" ht="15.75" x14ac:dyDescent="0.25">
      <c r="A129" s="52"/>
      <c r="B129" s="53"/>
      <c r="C129" s="53"/>
      <c r="D129" s="53"/>
      <c r="E129" s="54"/>
      <c r="F129" s="24" t="s">
        <v>51</v>
      </c>
      <c r="G129" s="26">
        <f>SUM(K129)</f>
        <v>-8187</v>
      </c>
      <c r="H129" s="26"/>
      <c r="I129" s="26"/>
      <c r="J129" s="26"/>
      <c r="K129" s="26">
        <f>-8187</f>
        <v>-8187</v>
      </c>
    </row>
    <row r="130" spans="1:11" ht="15.75" x14ac:dyDescent="0.25">
      <c r="A130" s="52"/>
      <c r="B130" s="53"/>
      <c r="C130" s="53"/>
      <c r="D130" s="53"/>
      <c r="E130" s="54"/>
      <c r="F130" s="24" t="s">
        <v>109</v>
      </c>
      <c r="G130" s="26">
        <f t="shared" ref="G130:G132" si="28">SUM(K130)</f>
        <v>70187</v>
      </c>
      <c r="H130" s="26"/>
      <c r="I130" s="26"/>
      <c r="J130" s="26"/>
      <c r="K130" s="26">
        <f>57307+12880</f>
        <v>70187</v>
      </c>
    </row>
    <row r="131" spans="1:11" ht="15.75" x14ac:dyDescent="0.25">
      <c r="A131" s="52"/>
      <c r="B131" s="53"/>
      <c r="C131" s="53"/>
      <c r="D131" s="53"/>
      <c r="E131" s="54"/>
      <c r="F131" s="24" t="s">
        <v>110</v>
      </c>
      <c r="G131" s="26">
        <f t="shared" si="28"/>
        <v>11170</v>
      </c>
      <c r="H131" s="26"/>
      <c r="I131" s="26"/>
      <c r="J131" s="26"/>
      <c r="K131" s="26">
        <f>16570-5400</f>
        <v>11170</v>
      </c>
    </row>
    <row r="132" spans="1:11" ht="16.5" thickBot="1" x14ac:dyDescent="0.3">
      <c r="A132" s="52"/>
      <c r="B132" s="53"/>
      <c r="C132" s="53"/>
      <c r="D132" s="53"/>
      <c r="E132" s="54"/>
      <c r="F132" s="24" t="s">
        <v>111</v>
      </c>
      <c r="G132" s="26">
        <f t="shared" si="28"/>
        <v>-289</v>
      </c>
      <c r="H132" s="26"/>
      <c r="I132" s="26"/>
      <c r="J132" s="26"/>
      <c r="K132" s="26">
        <f>1298-1587</f>
        <v>-289</v>
      </c>
    </row>
    <row r="133" spans="1:11" ht="15.75" hidden="1" x14ac:dyDescent="0.25">
      <c r="A133" s="52"/>
      <c r="B133" s="53"/>
      <c r="C133" s="53"/>
      <c r="D133" s="53"/>
      <c r="E133" s="54"/>
      <c r="F133" s="24"/>
      <c r="G133" s="26"/>
      <c r="H133" s="26"/>
      <c r="I133" s="26"/>
      <c r="J133" s="26"/>
      <c r="K133" s="26"/>
    </row>
    <row r="134" spans="1:11" ht="15.75" hidden="1" x14ac:dyDescent="0.25">
      <c r="A134" s="52"/>
      <c r="B134" s="53"/>
      <c r="C134" s="53"/>
      <c r="D134" s="53"/>
      <c r="E134" s="54"/>
      <c r="F134" s="24"/>
      <c r="G134" s="26"/>
      <c r="H134" s="26"/>
      <c r="I134" s="26"/>
      <c r="J134" s="26"/>
      <c r="K134" s="26"/>
    </row>
    <row r="135" spans="1:11" ht="15.75" hidden="1" x14ac:dyDescent="0.25">
      <c r="A135" s="52"/>
      <c r="B135" s="53"/>
      <c r="C135" s="53"/>
      <c r="D135" s="53"/>
      <c r="E135" s="54"/>
      <c r="F135" s="24"/>
      <c r="G135" s="26"/>
      <c r="H135" s="26"/>
      <c r="I135" s="26"/>
      <c r="J135" s="26"/>
      <c r="K135" s="26"/>
    </row>
    <row r="136" spans="1:11" ht="16.5" hidden="1" thickBot="1" x14ac:dyDescent="0.3">
      <c r="A136" s="52"/>
      <c r="B136" s="53"/>
      <c r="C136" s="53"/>
      <c r="D136" s="53"/>
      <c r="E136" s="54"/>
      <c r="F136" s="24"/>
      <c r="G136" s="26"/>
      <c r="H136" s="26"/>
      <c r="I136" s="26"/>
      <c r="J136" s="26"/>
      <c r="K136" s="26"/>
    </row>
    <row r="137" spans="1:11" ht="72.75" thickBot="1" x14ac:dyDescent="0.3">
      <c r="A137" s="30" t="s">
        <v>17</v>
      </c>
      <c r="B137" s="31" t="s">
        <v>18</v>
      </c>
      <c r="C137" s="31" t="s">
        <v>15</v>
      </c>
      <c r="D137" s="31" t="s">
        <v>19</v>
      </c>
      <c r="E137" s="90" t="s">
        <v>125</v>
      </c>
      <c r="F137" s="75" t="s">
        <v>16</v>
      </c>
      <c r="G137" s="49">
        <f>SUM(G138:G138)</f>
        <v>162610</v>
      </c>
      <c r="H137" s="49">
        <f t="shared" ref="H137:K137" si="29">SUM(H138:H138)</f>
        <v>0</v>
      </c>
      <c r="I137" s="49">
        <f t="shared" si="29"/>
        <v>0</v>
      </c>
      <c r="J137" s="49">
        <f t="shared" si="29"/>
        <v>0</v>
      </c>
      <c r="K137" s="49">
        <f t="shared" si="29"/>
        <v>162610</v>
      </c>
    </row>
    <row r="138" spans="1:11" ht="16.5" thickBot="1" x14ac:dyDescent="0.3">
      <c r="A138" s="71"/>
      <c r="B138" s="72"/>
      <c r="C138" s="72"/>
      <c r="D138" s="72"/>
      <c r="E138" s="73"/>
      <c r="F138" s="72" t="s">
        <v>115</v>
      </c>
      <c r="G138" s="37">
        <f t="shared" ref="G138" si="30">SUM(H138:K138)</f>
        <v>162610</v>
      </c>
      <c r="H138" s="37"/>
      <c r="I138" s="37"/>
      <c r="J138" s="37"/>
      <c r="K138" s="37">
        <v>162610</v>
      </c>
    </row>
    <row r="139" spans="1:11" ht="15.75" hidden="1" x14ac:dyDescent="0.25">
      <c r="A139" s="52"/>
      <c r="B139" s="53"/>
      <c r="C139" s="53"/>
      <c r="D139" s="53"/>
      <c r="E139" s="54"/>
      <c r="F139" s="24"/>
      <c r="G139" s="26"/>
      <c r="H139" s="26"/>
      <c r="I139" s="26"/>
      <c r="J139" s="26"/>
      <c r="K139" s="26"/>
    </row>
    <row r="140" spans="1:11" ht="15.75" hidden="1" x14ac:dyDescent="0.25">
      <c r="A140" s="52"/>
      <c r="B140" s="53"/>
      <c r="C140" s="53"/>
      <c r="D140" s="53"/>
      <c r="E140" s="54"/>
      <c r="F140" s="24"/>
      <c r="G140" s="26"/>
      <c r="H140" s="26"/>
      <c r="I140" s="26"/>
      <c r="J140" s="26"/>
      <c r="K140" s="26"/>
    </row>
    <row r="141" spans="1:11" ht="15.75" hidden="1" x14ac:dyDescent="0.25">
      <c r="A141" s="52"/>
      <c r="B141" s="53"/>
      <c r="C141" s="53"/>
      <c r="D141" s="53"/>
      <c r="E141" s="54"/>
      <c r="F141" s="24"/>
      <c r="G141" s="26"/>
      <c r="H141" s="26"/>
      <c r="I141" s="26"/>
      <c r="J141" s="26"/>
      <c r="K141" s="26"/>
    </row>
    <row r="142" spans="1:11" ht="15.75" hidden="1" x14ac:dyDescent="0.25">
      <c r="A142" s="52"/>
      <c r="B142" s="53"/>
      <c r="C142" s="53"/>
      <c r="D142" s="53"/>
      <c r="E142" s="54"/>
      <c r="F142" s="24"/>
      <c r="G142" s="26"/>
      <c r="H142" s="26"/>
      <c r="I142" s="26"/>
      <c r="J142" s="26"/>
      <c r="K142" s="26"/>
    </row>
    <row r="143" spans="1:11" ht="15.75" hidden="1" x14ac:dyDescent="0.25">
      <c r="A143" s="52"/>
      <c r="B143" s="53"/>
      <c r="C143" s="53"/>
      <c r="D143" s="53"/>
      <c r="E143" s="54"/>
      <c r="F143" s="24"/>
      <c r="G143" s="26"/>
      <c r="H143" s="26"/>
      <c r="I143" s="26"/>
      <c r="J143" s="26"/>
      <c r="K143" s="26"/>
    </row>
    <row r="144" spans="1:11" ht="15.75" hidden="1" x14ac:dyDescent="0.25">
      <c r="A144" s="52"/>
      <c r="B144" s="53"/>
      <c r="C144" s="53"/>
      <c r="D144" s="53"/>
      <c r="E144" s="54"/>
      <c r="F144" s="24"/>
      <c r="G144" s="26"/>
      <c r="H144" s="26"/>
      <c r="I144" s="26"/>
      <c r="J144" s="26"/>
      <c r="K144" s="26"/>
    </row>
    <row r="145" spans="1:12" ht="16.5" hidden="1" thickBot="1" x14ac:dyDescent="0.3">
      <c r="A145" s="52"/>
      <c r="B145" s="53"/>
      <c r="C145" s="53"/>
      <c r="D145" s="53"/>
      <c r="E145" s="54"/>
      <c r="F145" s="24"/>
      <c r="G145" s="26"/>
      <c r="H145" s="26"/>
      <c r="I145" s="26"/>
      <c r="J145" s="26"/>
      <c r="K145" s="26"/>
    </row>
    <row r="146" spans="1:12" ht="16.5" thickBot="1" x14ac:dyDescent="0.3">
      <c r="A146" s="30" t="s">
        <v>116</v>
      </c>
      <c r="B146" s="31" t="s">
        <v>117</v>
      </c>
      <c r="C146" s="31" t="s">
        <v>118</v>
      </c>
      <c r="D146" s="31" t="s">
        <v>119</v>
      </c>
      <c r="E146" s="56" t="s">
        <v>120</v>
      </c>
      <c r="F146" s="75" t="s">
        <v>16</v>
      </c>
      <c r="G146" s="49">
        <f>SUM(G147:G147)</f>
        <v>-78784</v>
      </c>
      <c r="H146" s="49">
        <f t="shared" ref="H146" si="31">SUM(H147:H147)</f>
        <v>0</v>
      </c>
      <c r="I146" s="49">
        <f t="shared" ref="I146" si="32">SUM(I147:I147)</f>
        <v>0</v>
      </c>
      <c r="J146" s="49">
        <f t="shared" ref="J146" si="33">SUM(J147:J147)</f>
        <v>0</v>
      </c>
      <c r="K146" s="49">
        <f t="shared" ref="K146" si="34">SUM(K147:K147)</f>
        <v>-78784</v>
      </c>
    </row>
    <row r="147" spans="1:12" ht="16.5" thickBot="1" x14ac:dyDescent="0.3">
      <c r="A147" s="71"/>
      <c r="B147" s="72"/>
      <c r="C147" s="72"/>
      <c r="D147" s="72"/>
      <c r="E147" s="73"/>
      <c r="F147" s="72" t="s">
        <v>51</v>
      </c>
      <c r="G147" s="37">
        <f t="shared" ref="G147" si="35">SUM(H147:K147)</f>
        <v>-78784</v>
      </c>
      <c r="H147" s="37"/>
      <c r="I147" s="37"/>
      <c r="J147" s="37"/>
      <c r="K147" s="37">
        <v>-78784</v>
      </c>
    </row>
    <row r="148" spans="1:12" ht="16.5" thickBot="1" x14ac:dyDescent="0.3">
      <c r="A148" s="30" t="s">
        <v>17</v>
      </c>
      <c r="B148" s="31" t="s">
        <v>18</v>
      </c>
      <c r="C148" s="31" t="s">
        <v>15</v>
      </c>
      <c r="D148" s="31" t="s">
        <v>19</v>
      </c>
      <c r="E148" s="91" t="s">
        <v>124</v>
      </c>
      <c r="F148" s="75" t="s">
        <v>16</v>
      </c>
      <c r="G148" s="49">
        <f>SUM(G149:G149)</f>
        <v>-4936</v>
      </c>
      <c r="H148" s="49">
        <f t="shared" ref="H148:K148" si="36">SUM(H149:H149)</f>
        <v>0</v>
      </c>
      <c r="I148" s="49">
        <f t="shared" si="36"/>
        <v>0</v>
      </c>
      <c r="J148" s="49">
        <f t="shared" si="36"/>
        <v>0</v>
      </c>
      <c r="K148" s="49">
        <f t="shared" si="36"/>
        <v>-4936</v>
      </c>
    </row>
    <row r="149" spans="1:12" ht="16.5" thickBot="1" x14ac:dyDescent="0.3">
      <c r="A149" s="71"/>
      <c r="B149" s="72"/>
      <c r="C149" s="72"/>
      <c r="D149" s="72"/>
      <c r="E149" s="73"/>
      <c r="F149" s="72" t="s">
        <v>115</v>
      </c>
      <c r="G149" s="37">
        <f t="shared" ref="G149" si="37">SUM(H149:K149)</f>
        <v>-4936</v>
      </c>
      <c r="H149" s="37"/>
      <c r="I149" s="37"/>
      <c r="J149" s="37"/>
      <c r="K149" s="37">
        <v>-4936</v>
      </c>
    </row>
    <row r="150" spans="1:12" ht="17.25" customHeight="1" thickBot="1" x14ac:dyDescent="0.3">
      <c r="A150" s="30" t="s">
        <v>17</v>
      </c>
      <c r="B150" s="31" t="s">
        <v>18</v>
      </c>
      <c r="C150" s="31" t="s">
        <v>15</v>
      </c>
      <c r="D150" s="31" t="s">
        <v>19</v>
      </c>
      <c r="E150" s="56" t="s">
        <v>24</v>
      </c>
      <c r="F150" s="75" t="s">
        <v>16</v>
      </c>
      <c r="G150" s="49">
        <f>SUM(G151:G153)</f>
        <v>0</v>
      </c>
      <c r="H150" s="49">
        <f t="shared" ref="H150:K150" si="38">SUM(H151:H153)</f>
        <v>0</v>
      </c>
      <c r="I150" s="49">
        <f t="shared" si="38"/>
        <v>0</v>
      </c>
      <c r="J150" s="49">
        <f t="shared" si="38"/>
        <v>0</v>
      </c>
      <c r="K150" s="49">
        <f t="shared" si="38"/>
        <v>0</v>
      </c>
      <c r="L150" s="6">
        <f>G150+G154+G159</f>
        <v>0</v>
      </c>
    </row>
    <row r="151" spans="1:12" ht="15" customHeight="1" x14ac:dyDescent="0.25">
      <c r="A151" s="71"/>
      <c r="B151" s="72"/>
      <c r="C151" s="72"/>
      <c r="D151" s="72"/>
      <c r="E151" s="73"/>
      <c r="F151" s="72" t="s">
        <v>47</v>
      </c>
      <c r="G151" s="74">
        <f t="shared" ref="G151:G168" si="39">SUM(H151:K151)</f>
        <v>47478</v>
      </c>
      <c r="H151" s="37"/>
      <c r="I151" s="37"/>
      <c r="J151" s="37"/>
      <c r="K151" s="37">
        <v>47478</v>
      </c>
    </row>
    <row r="152" spans="1:12" ht="15" hidden="1" customHeight="1" x14ac:dyDescent="0.25">
      <c r="A152" s="23"/>
      <c r="B152" s="24"/>
      <c r="C152" s="24"/>
      <c r="D152" s="24"/>
      <c r="E152" s="25"/>
      <c r="F152" s="24" t="s">
        <v>48</v>
      </c>
      <c r="G152" s="22">
        <f t="shared" si="39"/>
        <v>0</v>
      </c>
      <c r="H152" s="26"/>
      <c r="I152" s="26"/>
      <c r="J152" s="26"/>
      <c r="K152" s="26">
        <v>0</v>
      </c>
    </row>
    <row r="153" spans="1:12" ht="15" customHeight="1" thickBot="1" x14ac:dyDescent="0.3">
      <c r="A153" s="23"/>
      <c r="B153" s="24"/>
      <c r="C153" s="24"/>
      <c r="D153" s="24"/>
      <c r="E153" s="25"/>
      <c r="F153" s="24" t="s">
        <v>49</v>
      </c>
      <c r="G153" s="26">
        <f t="shared" si="39"/>
        <v>-47478</v>
      </c>
      <c r="H153" s="26"/>
      <c r="I153" s="26"/>
      <c r="J153" s="26"/>
      <c r="K153" s="26">
        <v>-47478</v>
      </c>
    </row>
    <row r="154" spans="1:12" ht="17.25" hidden="1" customHeight="1" thickBot="1" x14ac:dyDescent="0.3">
      <c r="A154" s="30" t="s">
        <v>17</v>
      </c>
      <c r="B154" s="31" t="s">
        <v>18</v>
      </c>
      <c r="C154" s="31" t="s">
        <v>15</v>
      </c>
      <c r="D154" s="31" t="s">
        <v>19</v>
      </c>
      <c r="E154" s="56" t="s">
        <v>27</v>
      </c>
      <c r="F154" s="75" t="s">
        <v>16</v>
      </c>
      <c r="G154" s="49">
        <f>SUM(G155:G158)</f>
        <v>0</v>
      </c>
      <c r="H154" s="49">
        <f>SUM(H155:H158)</f>
        <v>0</v>
      </c>
      <c r="I154" s="49">
        <f>SUM(I155:I158)</f>
        <v>0</v>
      </c>
      <c r="J154" s="49">
        <f>SUM(J155:J158)</f>
        <v>0</v>
      </c>
      <c r="K154" s="49">
        <f>SUM(K155:K158)</f>
        <v>0</v>
      </c>
    </row>
    <row r="155" spans="1:12" ht="15" hidden="1" customHeight="1" x14ac:dyDescent="0.25">
      <c r="A155" s="23"/>
      <c r="B155" s="24"/>
      <c r="C155" s="24"/>
      <c r="D155" s="24"/>
      <c r="E155" s="21" t="s">
        <v>50</v>
      </c>
      <c r="F155" s="24" t="s">
        <v>52</v>
      </c>
      <c r="G155" s="22">
        <f t="shared" si="39"/>
        <v>0</v>
      </c>
      <c r="H155" s="26"/>
      <c r="I155" s="26"/>
      <c r="J155" s="26"/>
      <c r="K155" s="26"/>
    </row>
    <row r="156" spans="1:12" ht="15" hidden="1" customHeight="1" x14ac:dyDescent="0.25">
      <c r="A156" s="23"/>
      <c r="B156" s="24"/>
      <c r="C156" s="24"/>
      <c r="D156" s="24"/>
      <c r="E156" s="21" t="s">
        <v>50</v>
      </c>
      <c r="F156" s="24" t="s">
        <v>53</v>
      </c>
      <c r="G156" s="22">
        <f t="shared" si="39"/>
        <v>0</v>
      </c>
      <c r="H156" s="26"/>
      <c r="I156" s="26"/>
      <c r="J156" s="26"/>
      <c r="K156" s="26"/>
    </row>
    <row r="157" spans="1:12" ht="15" hidden="1" customHeight="1" x14ac:dyDescent="0.25">
      <c r="A157" s="23"/>
      <c r="B157" s="24"/>
      <c r="C157" s="24"/>
      <c r="D157" s="24"/>
      <c r="E157" s="21" t="s">
        <v>50</v>
      </c>
      <c r="F157" s="24" t="s">
        <v>51</v>
      </c>
      <c r="G157" s="22">
        <f t="shared" si="39"/>
        <v>0</v>
      </c>
      <c r="H157" s="26"/>
      <c r="I157" s="26"/>
      <c r="J157" s="26"/>
      <c r="K157" s="26"/>
    </row>
    <row r="158" spans="1:12" ht="15" hidden="1" customHeight="1" thickBot="1" x14ac:dyDescent="0.3">
      <c r="A158" s="23"/>
      <c r="B158" s="24"/>
      <c r="C158" s="24"/>
      <c r="D158" s="24"/>
      <c r="E158" s="21" t="s">
        <v>54</v>
      </c>
      <c r="F158" s="24" t="s">
        <v>51</v>
      </c>
      <c r="G158" s="22">
        <f t="shared" si="39"/>
        <v>0</v>
      </c>
      <c r="H158" s="26"/>
      <c r="I158" s="26"/>
      <c r="J158" s="26"/>
      <c r="K158" s="26"/>
    </row>
    <row r="159" spans="1:12" ht="17.25" customHeight="1" thickBot="1" x14ac:dyDescent="0.3">
      <c r="A159" s="30" t="s">
        <v>17</v>
      </c>
      <c r="B159" s="31" t="s">
        <v>18</v>
      </c>
      <c r="C159" s="31" t="s">
        <v>15</v>
      </c>
      <c r="D159" s="31" t="s">
        <v>19</v>
      </c>
      <c r="E159" s="56" t="s">
        <v>28</v>
      </c>
      <c r="F159" s="75" t="s">
        <v>16</v>
      </c>
      <c r="G159" s="49">
        <f>SUM(G160:G161)</f>
        <v>0</v>
      </c>
      <c r="H159" s="49">
        <f t="shared" ref="H159:J159" si="40">SUM(H160:H161)</f>
        <v>0</v>
      </c>
      <c r="I159" s="49">
        <f t="shared" si="40"/>
        <v>0</v>
      </c>
      <c r="J159" s="49">
        <f t="shared" si="40"/>
        <v>0</v>
      </c>
      <c r="K159" s="49">
        <f>SUM(K160:K161)</f>
        <v>0</v>
      </c>
    </row>
    <row r="160" spans="1:12" ht="17.25" customHeight="1" x14ac:dyDescent="0.25">
      <c r="A160" s="57"/>
      <c r="B160" s="58"/>
      <c r="C160" s="58"/>
      <c r="D160" s="58"/>
      <c r="E160" s="83"/>
      <c r="F160" s="85" t="s">
        <v>64</v>
      </c>
      <c r="G160" s="26">
        <f>SUM(H160:K160)</f>
        <v>300</v>
      </c>
      <c r="H160" s="87"/>
      <c r="I160" s="87"/>
      <c r="J160" s="87"/>
      <c r="K160" s="69">
        <v>300</v>
      </c>
    </row>
    <row r="161" spans="1:11" ht="15" customHeight="1" thickBot="1" x14ac:dyDescent="0.3">
      <c r="A161" s="23"/>
      <c r="B161" s="24"/>
      <c r="C161" s="24"/>
      <c r="D161" s="24"/>
      <c r="E161" s="25"/>
      <c r="F161" s="24" t="s">
        <v>51</v>
      </c>
      <c r="G161" s="26">
        <f>SUM(H161:K161)</f>
        <v>-300</v>
      </c>
      <c r="H161" s="26"/>
      <c r="I161" s="26"/>
      <c r="J161" s="26"/>
      <c r="K161" s="26">
        <v>-300</v>
      </c>
    </row>
    <row r="162" spans="1:11" ht="30" customHeight="1" thickBot="1" x14ac:dyDescent="0.3">
      <c r="A162" s="30" t="s">
        <v>20</v>
      </c>
      <c r="B162" s="31" t="s">
        <v>21</v>
      </c>
      <c r="C162" s="31" t="s">
        <v>22</v>
      </c>
      <c r="D162" s="31" t="s">
        <v>23</v>
      </c>
      <c r="E162" s="56" t="s">
        <v>25</v>
      </c>
      <c r="F162" s="75" t="s">
        <v>16</v>
      </c>
      <c r="G162" s="49">
        <f>SUM(G163:G168)</f>
        <v>-5996542</v>
      </c>
      <c r="H162" s="49">
        <f t="shared" ref="H162:J162" si="41">SUM(H163:H168)</f>
        <v>0</v>
      </c>
      <c r="I162" s="49">
        <f t="shared" si="41"/>
        <v>0</v>
      </c>
      <c r="J162" s="49">
        <f t="shared" si="41"/>
        <v>0</v>
      </c>
      <c r="K162" s="49">
        <f>SUM(K163:K168)</f>
        <v>-5996542</v>
      </c>
    </row>
    <row r="163" spans="1:11" ht="23.25" customHeight="1" x14ac:dyDescent="0.25">
      <c r="A163" s="23"/>
      <c r="B163" s="24"/>
      <c r="C163" s="24"/>
      <c r="D163" s="24"/>
      <c r="E163" s="21"/>
      <c r="F163" s="24" t="s">
        <v>56</v>
      </c>
      <c r="G163" s="26">
        <f t="shared" si="39"/>
        <v>-2136562</v>
      </c>
      <c r="H163" s="26"/>
      <c r="I163" s="26"/>
      <c r="J163" s="26"/>
      <c r="K163" s="26">
        <v>-2136562</v>
      </c>
    </row>
    <row r="164" spans="1:11" ht="23.25" customHeight="1" x14ac:dyDescent="0.25">
      <c r="A164" s="23"/>
      <c r="B164" s="24"/>
      <c r="C164" s="24"/>
      <c r="D164" s="24"/>
      <c r="E164" s="21"/>
      <c r="F164" s="24" t="s">
        <v>100</v>
      </c>
      <c r="G164" s="26">
        <f t="shared" si="39"/>
        <v>-435000</v>
      </c>
      <c r="H164" s="26"/>
      <c r="I164" s="26"/>
      <c r="J164" s="26"/>
      <c r="K164" s="26">
        <v>-435000</v>
      </c>
    </row>
    <row r="165" spans="1:11" ht="23.25" customHeight="1" x14ac:dyDescent="0.25">
      <c r="A165" s="23"/>
      <c r="B165" s="24"/>
      <c r="C165" s="24"/>
      <c r="D165" s="24"/>
      <c r="E165" s="21"/>
      <c r="F165" s="24" t="s">
        <v>101</v>
      </c>
      <c r="G165" s="26">
        <f t="shared" si="39"/>
        <v>-560000</v>
      </c>
      <c r="H165" s="26"/>
      <c r="I165" s="26"/>
      <c r="J165" s="26"/>
      <c r="K165" s="26">
        <v>-560000</v>
      </c>
    </row>
    <row r="166" spans="1:11" ht="23.25" customHeight="1" x14ac:dyDescent="0.25">
      <c r="A166" s="23"/>
      <c r="B166" s="24"/>
      <c r="C166" s="24"/>
      <c r="D166" s="24"/>
      <c r="E166" s="21"/>
      <c r="F166" s="24" t="s">
        <v>102</v>
      </c>
      <c r="G166" s="26">
        <f t="shared" si="39"/>
        <v>-400000</v>
      </c>
      <c r="H166" s="26"/>
      <c r="I166" s="26"/>
      <c r="J166" s="26"/>
      <c r="K166" s="26">
        <v>-400000</v>
      </c>
    </row>
    <row r="167" spans="1:11" ht="17.25" customHeight="1" x14ac:dyDescent="0.25">
      <c r="A167" s="23"/>
      <c r="B167" s="24"/>
      <c r="C167" s="24"/>
      <c r="D167" s="24"/>
      <c r="E167" s="21"/>
      <c r="F167" s="24" t="s">
        <v>103</v>
      </c>
      <c r="G167" s="26">
        <f t="shared" si="39"/>
        <v>-2014980</v>
      </c>
      <c r="H167" s="26"/>
      <c r="I167" s="26"/>
      <c r="J167" s="26"/>
      <c r="K167" s="26">
        <v>-2014980</v>
      </c>
    </row>
    <row r="168" spans="1:11" ht="19.5" customHeight="1" thickBot="1" x14ac:dyDescent="0.3">
      <c r="A168" s="23"/>
      <c r="B168" s="24"/>
      <c r="C168" s="24"/>
      <c r="D168" s="24"/>
      <c r="E168" s="21"/>
      <c r="F168" s="24" t="s">
        <v>104</v>
      </c>
      <c r="G168" s="26">
        <f t="shared" si="39"/>
        <v>-450000</v>
      </c>
      <c r="H168" s="26"/>
      <c r="I168" s="26"/>
      <c r="J168" s="26"/>
      <c r="K168" s="26">
        <v>-450000</v>
      </c>
    </row>
    <row r="169" spans="1:11" ht="16.5" thickBot="1" x14ac:dyDescent="0.3">
      <c r="A169" s="30" t="s">
        <v>20</v>
      </c>
      <c r="B169" s="31" t="s">
        <v>21</v>
      </c>
      <c r="C169" s="31" t="s">
        <v>22</v>
      </c>
      <c r="D169" s="31" t="s">
        <v>23</v>
      </c>
      <c r="E169" s="56" t="s">
        <v>106</v>
      </c>
      <c r="F169" s="75" t="s">
        <v>16</v>
      </c>
      <c r="G169" s="49">
        <f>SUM(G170:G170)</f>
        <v>-169824</v>
      </c>
      <c r="H169" s="49">
        <f t="shared" ref="H169:K169" si="42">SUM(H170:H170)</f>
        <v>0</v>
      </c>
      <c r="I169" s="49">
        <f t="shared" si="42"/>
        <v>0</v>
      </c>
      <c r="J169" s="49">
        <f t="shared" si="42"/>
        <v>0</v>
      </c>
      <c r="K169" s="49">
        <f t="shared" si="42"/>
        <v>-169824</v>
      </c>
    </row>
    <row r="170" spans="1:11" ht="19.5" customHeight="1" thickBot="1" x14ac:dyDescent="0.3">
      <c r="A170" s="84"/>
      <c r="B170" s="85"/>
      <c r="C170" s="85"/>
      <c r="D170" s="85"/>
      <c r="E170" s="86"/>
      <c r="F170" s="85" t="s">
        <v>56</v>
      </c>
      <c r="G170" s="69">
        <f>K170</f>
        <v>-169824</v>
      </c>
      <c r="H170" s="69"/>
      <c r="I170" s="69"/>
      <c r="J170" s="69"/>
      <c r="K170" s="69">
        <v>-169824</v>
      </c>
    </row>
    <row r="171" spans="1:11" s="2" customFormat="1" ht="27.75" customHeight="1" thickBot="1" x14ac:dyDescent="0.3">
      <c r="A171" s="30" t="s">
        <v>29</v>
      </c>
      <c r="B171" s="31" t="s">
        <v>30</v>
      </c>
      <c r="C171" s="31" t="s">
        <v>31</v>
      </c>
      <c r="D171" s="31" t="s">
        <v>32</v>
      </c>
      <c r="E171" s="56" t="s">
        <v>33</v>
      </c>
      <c r="F171" s="75" t="s">
        <v>34</v>
      </c>
      <c r="G171" s="49">
        <f>SUM(G172:G173)</f>
        <v>-161882</v>
      </c>
      <c r="H171" s="49">
        <f t="shared" ref="H171:K171" si="43">SUM(H172:H173)</f>
        <v>0</v>
      </c>
      <c r="I171" s="49">
        <f t="shared" si="43"/>
        <v>0</v>
      </c>
      <c r="J171" s="49">
        <f t="shared" si="43"/>
        <v>0</v>
      </c>
      <c r="K171" s="49">
        <f t="shared" si="43"/>
        <v>-161882</v>
      </c>
    </row>
    <row r="172" spans="1:11" ht="26.25" hidden="1" x14ac:dyDescent="0.25">
      <c r="A172" s="23"/>
      <c r="B172" s="24"/>
      <c r="C172" s="24"/>
      <c r="D172" s="24"/>
      <c r="E172" s="21" t="s">
        <v>55</v>
      </c>
      <c r="F172" s="24"/>
      <c r="G172" s="22">
        <f t="shared" ref="G172" si="44">SUM(H172:K172)</f>
        <v>0</v>
      </c>
      <c r="H172" s="26"/>
      <c r="I172" s="22"/>
      <c r="J172" s="26"/>
      <c r="K172" s="26"/>
    </row>
    <row r="173" spans="1:11" ht="14.25" customHeight="1" thickBot="1" x14ac:dyDescent="0.3">
      <c r="A173" s="76"/>
      <c r="B173" s="45"/>
      <c r="C173" s="45"/>
      <c r="D173" s="45"/>
      <c r="E173" s="77" t="s">
        <v>46</v>
      </c>
      <c r="F173" s="45"/>
      <c r="G173" s="42">
        <f>SUM(H173:K173)</f>
        <v>-161882</v>
      </c>
      <c r="H173" s="42"/>
      <c r="I173" s="42"/>
      <c r="J173" s="42"/>
      <c r="K173" s="42">
        <v>-161882</v>
      </c>
    </row>
    <row r="174" spans="1:11" ht="16.5" thickBot="1" x14ac:dyDescent="0.3">
      <c r="A174" s="30" t="s">
        <v>113</v>
      </c>
      <c r="B174" s="88" t="s">
        <v>121</v>
      </c>
      <c r="C174" s="88" t="s">
        <v>122</v>
      </c>
      <c r="D174" s="89" t="s">
        <v>19</v>
      </c>
      <c r="E174" s="56" t="s">
        <v>123</v>
      </c>
      <c r="F174" s="75" t="s">
        <v>114</v>
      </c>
      <c r="G174" s="49">
        <f>K174</f>
        <v>-882951</v>
      </c>
      <c r="H174" s="49"/>
      <c r="I174" s="49"/>
      <c r="J174" s="49"/>
      <c r="K174" s="49">
        <v>-882951</v>
      </c>
    </row>
    <row r="175" spans="1:11" ht="18" customHeight="1" thickBot="1" x14ac:dyDescent="0.3">
      <c r="A175" s="81"/>
      <c r="B175" s="82"/>
      <c r="C175" s="80"/>
      <c r="D175" s="75"/>
      <c r="E175" s="78"/>
      <c r="F175" s="75" t="s">
        <v>26</v>
      </c>
      <c r="G175" s="79">
        <f t="shared" ref="G175:J175" si="45">G150+G154+G159+G162+G171+G174+G148+G169+G146+G137+G120+G108+G99+G86+G76+G67+G54+G41+G35+G31+G27+G18+G15</f>
        <v>-6106680</v>
      </c>
      <c r="H175" s="79">
        <f t="shared" si="45"/>
        <v>0</v>
      </c>
      <c r="I175" s="79">
        <f t="shared" si="45"/>
        <v>0</v>
      </c>
      <c r="J175" s="79">
        <f t="shared" si="45"/>
        <v>0</v>
      </c>
      <c r="K175" s="79">
        <f>K150+K154+K159+K162+K171+K174+K148+K169+K146+K137+K120+K108+K99+K86+K76+K67+K54+K41+K35+K31+K27+K18+K15</f>
        <v>-6106680</v>
      </c>
    </row>
    <row r="176" spans="1:11" x14ac:dyDescent="0.25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</row>
    <row r="177" spans="1:11" ht="10.5" hidden="1" customHeight="1" x14ac:dyDescent="0.25">
      <c r="A177" s="27"/>
      <c r="B177" s="27"/>
      <c r="C177" s="27"/>
      <c r="D177" s="27"/>
      <c r="E177" s="27" t="s">
        <v>44</v>
      </c>
      <c r="F177" s="28"/>
      <c r="G177" s="27"/>
      <c r="H177" s="27"/>
      <c r="I177" s="27"/>
      <c r="J177" s="27"/>
      <c r="K177" s="27"/>
    </row>
    <row r="178" spans="1:11" ht="30" hidden="1" x14ac:dyDescent="0.25">
      <c r="A178" s="27"/>
      <c r="B178" s="27"/>
      <c r="C178" s="27"/>
      <c r="D178" s="27"/>
      <c r="E178" s="29" t="s">
        <v>45</v>
      </c>
      <c r="F178" s="28"/>
      <c r="G178" s="27"/>
      <c r="H178" s="27"/>
      <c r="I178" s="27"/>
      <c r="J178" s="27"/>
      <c r="K178" s="27"/>
    </row>
  </sheetData>
  <mergeCells count="6">
    <mergeCell ref="A10:K10"/>
    <mergeCell ref="A12:F12"/>
    <mergeCell ref="G12:K12"/>
    <mergeCell ref="A13:D13"/>
    <mergeCell ref="G13:G14"/>
    <mergeCell ref="H13:K13"/>
  </mergeCells>
  <pageMargins left="0.70866141732283472" right="0.23622047244094491" top="1.2204724409448819" bottom="0.19685039370078741" header="0.31496062992125984" footer="0.19685039370078741"/>
  <pageSetup paperSize="9" scale="57" orientation="portrait" r:id="rId1"/>
  <rowBreaks count="2" manualBreakCount="2">
    <brk id="75" max="10" man="1"/>
    <brk id="17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прилож.№1 </vt:lpstr>
      <vt:lpstr>'прилож.№1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2019-05-18T08:16:16Z</cp:lastPrinted>
  <dcterms:created xsi:type="dcterms:W3CDTF">2006-09-28T05:33:49Z</dcterms:created>
  <dcterms:modified xsi:type="dcterms:W3CDTF">2026-01-12T12:44:31Z</dcterms:modified>
</cp:coreProperties>
</file>